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\IT\Internet\pp\"/>
    </mc:Choice>
  </mc:AlternateContent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62913"/>
</workbook>
</file>

<file path=xl/calcChain.xml><?xml version="1.0" encoding="utf-8"?>
<calcChain xmlns="http://schemas.openxmlformats.org/spreadsheetml/2006/main">
  <c r="C152" i="2" l="1"/>
  <c r="A152" i="2"/>
  <c r="C86" i="2"/>
  <c r="A86" i="2"/>
  <c r="A4" i="2"/>
  <c r="A1" i="2"/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G22" i="1" s="1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<sst xmlns="http://schemas.openxmlformats.org/spreadsheetml/2006/main" count="262" uniqueCount="211">
  <si>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</si>
  <si>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</si>
  <si>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</si>
  <si>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</si>
  <si>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</si>
  <si>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</si>
  <si>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</si>
  <si>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</si>
  <si>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</si>
  <si>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</si>
  <si>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</si>
  <si>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</si>
  <si>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</si>
  <si>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</si>
  <si>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</si>
  <si>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</si>
  <si>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</si>
  <si>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</si>
  <si>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</si>
  <si>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</si>
  <si>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</si>
  <si>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</si>
  <si>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</si>
  <si>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</si>
  <si>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</si>
  <si>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</si>
  <si>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</si>
  <si>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</si>
  <si>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</si>
  <si>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</si>
  <si>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</si>
  <si>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</si>
  <si>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</si>
  <si>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</si>
  <si>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</si>
  <si>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</si>
  <si>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</si>
  <si>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</si>
  <si>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</si>
  <si>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</si>
  <si>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</si>
  <si>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</si>
  <si>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</si>
  <si>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</si>
  <si>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</si>
  <si>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</si>
  <si>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</si>
  <si>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</si>
  <si>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</si>
  <si>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</si>
  <si>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</si>
  <si>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</si>
  <si>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</si>
  <si>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</si>
  <si>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</si>
  <si>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</si>
  <si>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</si>
  <si>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</si>
  <si>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</si>
  <si>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</si>
  <si>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</si>
  <si>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</si>
  <si>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</si>
  <si>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</si>
  <si>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</si>
  <si>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</si>
  <si>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</si>
  <si>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</si>
  <si>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</si>
  <si>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</si>
  <si>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</si>
  <si>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</si>
  <si>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</si>
  <si>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</si>
  <si>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</si>
  <si>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</si>
  <si>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</si>
  <si>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</si>
  <si>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</si>
  <si>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</si>
  <si>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</si>
  <si>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</si>
  <si>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</si>
  <si>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</si>
  <si>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</si>
  <si>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</si>
  <si>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</si>
  <si>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</si>
  <si>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</si>
  <si>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</si>
  <si>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</si>
  <si>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</si>
  <si>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</si>
  <si>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</si>
  <si>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</si>
  <si>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</si>
  <si>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</si>
  <si>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</si>
  <si>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</si>
  <si>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</si>
  <si>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</si>
  <si>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</si>
  <si>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</si>
  <si>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</si>
  <si>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</si>
  <si>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</si>
  <si>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</si>
  <si>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</si>
  <si>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</si>
  <si>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</si>
  <si>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</si>
  <si>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</si>
  <si>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</si>
  <si>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</si>
  <si>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</si>
  <si>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</si>
  <si>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</si>
  <si>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</si>
  <si>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</si>
  <si>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</si>
  <si>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</si>
  <si>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</si>
  <si>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</si>
  <si>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</si>
  <si>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</si>
  <si>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</si>
  <si>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</si>
  <si>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</si>
  <si>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</si>
  <si>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</si>
  <si>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</si>
  <si>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</si>
  <si>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</si>
  <si>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</si>
  <si>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</si>
  <si>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</si>
  <si>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</si>
  <si>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</si>
  <si>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</si>
  <si>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</si>
  <si>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</si>
  <si>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</si>
  <si>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</si>
  <si>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</si>
  <si>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</si>
  <si>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</si>
  <si>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</si>
  <si>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</si>
  <si>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</si>
  <si>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</si>
  <si>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</si>
  <si>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</si>
  <si>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</si>
  <si>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</si>
  <si>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</si>
  <si>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</si>
  <si>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</si>
  <si>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</si>
  <si>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</si>
  <si>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</si>
  <si>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</si>
  <si>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</si>
  <si>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</si>
  <si>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</si>
  <si>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</si>
  <si>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</si>
  <si>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</si>
  <si>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</si>
  <si>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</si>
  <si>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</si>
  <si>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</si>
  <si>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</si>
  <si>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</si>
  <si>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</si>
  <si>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</si>
  <si>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</si>
  <si>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</si>
  <si>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</si>
  <si>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</si>
  <si>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</si>
  <si>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</si>
  <si>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</si>
  <si>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</si>
  <si>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</si>
  <si>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</si>
  <si>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</si>
  <si>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</si>
  <si>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</si>
  <si>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</si>
  <si>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</si>
  <si>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</si>
  <si>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</si>
  <si>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</si>
  <si>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</si>
  <si>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</si>
  <si>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</si>
  <si>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</si>
  <si>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</si>
  <si>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</si>
  <si>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</si>
  <si>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</si>
  <si>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</si>
  <si>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</si>
  <si>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</si>
  <si>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</si>
  <si>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</si>
  <si>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</si>
  <si>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</si>
  <si>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sur le revenu (idem dès 2009)</t>
  </si>
  <si>
    <t>Note interne mportante dès 2015</t>
  </si>
  <si>
    <t>Note interne mportante dès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</si>
</sst>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fr.&quot;\ * #,##0_ ;_ &quot;fr.&quot;\ * \-#,##0_ ;_ &quot;fr.&quot;\ * &quot;-&quot;_ ;_ @_ "/>
    <numFmt numFmtId="165" formatCode="_ &quot;fr.&quot;\ * #,##0.00_ ;_ &quot;fr.&quot;\ * \-#,##0.00_ ;_ &quot;fr.&quot;\ * &quot;-&quot;??_ ;_ @_ "/>
    <numFmt numFmtId="166" formatCode="0\ \ %"/>
    <numFmt numFmtId="167" formatCode="#,##0.0000"/>
    <numFmt numFmtId="168" formatCode="0.0000"/>
    <numFmt numFmtId="169" formatCode="0.000\ %"/>
    <numFmt numFmtId="170" formatCode="#,##0.00_ ;\-#,##0.00\ "/>
    <numFmt numFmtId="171" formatCode="_ * #,##0.0000000_ ;_ * \-#,##0.0000000_ ;_ * &quot;-&quot;??_ ;_ @_ "/>
    <numFmt numFmtId="172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3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7" fontId="2" fillId="5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12" xfId="2" applyNumberFormat="1" applyFont="1" applyFill="1" applyBorder="1" applyAlignment="1" applyProtection="1">
      <alignment vertical="center"/>
      <protection locked="0"/>
    </xf>
    <xf numFmtId="167" fontId="2" fillId="6" borderId="9" xfId="2" applyNumberFormat="1" applyFont="1" applyFill="1" applyBorder="1" applyAlignment="1" applyProtection="1">
      <alignment horizontal="center" vertical="center"/>
      <protection locked="0"/>
    </xf>
    <xf numFmtId="165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8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6" xfId="2" applyNumberFormat="1" applyFont="1" applyFill="1" applyBorder="1" applyAlignment="1" applyProtection="1">
      <alignment vertical="center"/>
      <protection locked="0"/>
    </xf>
    <xf numFmtId="168" fontId="2" fillId="6" borderId="13" xfId="2" applyNumberFormat="1" applyFont="1" applyFill="1" applyBorder="1" applyAlignment="1" applyProtection="1">
      <alignment horizontal="center" vertical="center"/>
      <protection locked="0"/>
    </xf>
    <xf numFmtId="165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165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165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8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8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9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165" fontId="36" fillId="8" borderId="50" xfId="2" applyNumberFormat="1" applyFont="1" applyFill="1" applyBorder="1" applyAlignment="1" applyProtection="1">
      <alignment vertical="center"/>
      <protection locked="0"/>
    </xf>
    <xf numFmtId="165" fontId="36" fillId="8" borderId="51" xfId="2" applyNumberFormat="1" applyFont="1" applyFill="1" applyBorder="1" applyAlignment="1" applyProtection="1">
      <alignment vertical="center"/>
      <protection locked="0"/>
    </xf>
    <xf numFmtId="165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6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6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6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8" fontId="45" fillId="4" borderId="43" xfId="2" applyNumberFormat="1" applyFont="1" applyFill="1" applyBorder="1" applyAlignment="1" applyProtection="1">
      <alignment vertical="center"/>
      <protection locked="0"/>
    </xf>
    <xf numFmtId="168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8" fontId="45" fillId="4" borderId="41" xfId="2" applyNumberFormat="1" applyFont="1" applyFill="1" applyBorder="1" applyAlignment="1" applyProtection="1">
      <alignment vertical="center"/>
      <protection locked="0"/>
    </xf>
    <xf numFmtId="168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8" fontId="44" fillId="5" borderId="43" xfId="3" applyNumberFormat="1" applyFont="1" applyFill="1" applyBorder="1" applyAlignment="1" applyProtection="1">
      <alignment vertical="center"/>
      <protection locked="0"/>
    </xf>
    <xf numFmtId="168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165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164" fontId="42" fillId="5" borderId="0" xfId="2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164" fontId="48" fillId="0" borderId="64" xfId="2" applyNumberFormat="1" applyFont="1" applyFill="1" applyBorder="1" applyAlignment="1" applyProtection="1">
      <alignment vertical="center"/>
    </xf>
    <xf numFmtId="164" fontId="52" fillId="0" borderId="83" xfId="2" applyNumberFormat="1" applyFont="1" applyFill="1" applyBorder="1" applyAlignment="1" applyProtection="1">
      <alignment vertical="center"/>
    </xf>
    <xf numFmtId="164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164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8" fontId="29" fillId="4" borderId="22" xfId="2" applyNumberFormat="1" applyFont="1" applyFill="1" applyBorder="1" applyAlignment="1" applyProtection="1">
      <alignment vertical="center"/>
      <protection locked="0"/>
    </xf>
    <xf numFmtId="168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164" fontId="42" fillId="0" borderId="7" xfId="2" applyNumberFormat="1" applyFont="1" applyFill="1" applyBorder="1" applyAlignment="1" applyProtection="1">
      <alignment horizontal="left" vertical="center"/>
      <protection locked="0"/>
    </xf>
    <xf numFmtId="164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8" fontId="44" fillId="0" borderId="0" xfId="2" applyNumberFormat="1" applyFont="1" applyFill="1" applyBorder="1" applyAlignment="1" applyProtection="1">
      <alignment vertical="center"/>
      <protection locked="0"/>
    </xf>
    <xf numFmtId="164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71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164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6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165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165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165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165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vertical="center"/>
    </xf>
    <xf numFmtId="165" fontId="6" fillId="0" borderId="98" xfId="2" applyNumberFormat="1" applyFont="1" applyFill="1" applyBorder="1" applyAlignment="1" applyProtection="1">
      <alignment vertical="center"/>
    </xf>
    <xf numFmtId="165" fontId="6" fillId="0" borderId="99" xfId="2" applyNumberFormat="1" applyFont="1" applyFill="1" applyBorder="1" applyAlignment="1" applyProtection="1">
      <alignment vertical="center"/>
    </xf>
    <xf numFmtId="165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/>
      <protection locked="0"/>
    </xf>
    <xf numFmtId="0" fontId="4" fillId="12" borderId="0" xfId="2" applyFont="1" applyFill="1" applyBorder="1" applyAlignment="1" applyProtection="1">
      <alignment vertical="center"/>
      <protection locked="0"/>
    </xf>
    <xf numFmtId="0" fontId="16" fillId="0" borderId="0" xfId="2" applyFont="1" applyFill="1" applyAlignment="1" applyProtection="1">
      <alignment vertical="center" wrapText="1"/>
    </xf>
    <xf numFmtId="164" fontId="9" fillId="11" borderId="86" xfId="2" applyNumberFormat="1" applyFont="1" applyFill="1" applyBorder="1" applyAlignment="1" applyProtection="1">
      <alignment vertical="center"/>
      <protection locked="0"/>
    </xf>
    <xf numFmtId="164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165" fontId="5" fillId="0" borderId="100" xfId="2" applyNumberFormat="1" applyFont="1" applyFill="1" applyBorder="1" applyAlignment="1" applyProtection="1">
      <alignment horizontal="center" vertical="center"/>
    </xf>
    <xf numFmtId="165" fontId="5" fillId="0" borderId="20" xfId="2" applyNumberFormat="1" applyFont="1" applyFill="1" applyBorder="1" applyAlignment="1" applyProtection="1">
      <alignment horizontal="center" vertical="center"/>
    </xf>
    <xf numFmtId="165" fontId="6" fillId="0" borderId="99" xfId="2" applyNumberFormat="1" applyFont="1" applyFill="1" applyBorder="1" applyAlignment="1" applyProtection="1">
      <alignment horizontal="center" vertical="center"/>
    </xf>
    <xf numFmtId="165" fontId="6" fillId="0" borderId="30" xfId="2" applyNumberFormat="1" applyFont="1" applyFill="1" applyBorder="1" applyAlignment="1" applyProtection="1">
      <alignment horizontal="center" vertical="center"/>
    </xf>
    <xf numFmtId="165" fontId="6" fillId="0" borderId="98" xfId="2" applyNumberFormat="1" applyFont="1" applyFill="1" applyBorder="1" applyAlignment="1" applyProtection="1">
      <alignment horizontal="center" vertical="center"/>
    </xf>
    <xf numFmtId="165" fontId="6" fillId="0" borderId="15" xfId="2" applyNumberFormat="1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horizontal="center" vertical="center"/>
    </xf>
    <xf numFmtId="165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165" fontId="36" fillId="8" borderId="70" xfId="2" applyNumberFormat="1" applyFont="1" applyFill="1" applyBorder="1" applyAlignment="1" applyProtection="1">
      <alignment vertical="center"/>
      <protection locked="0"/>
    </xf>
    <xf numFmtId="165" fontId="36" fillId="8" borderId="71" xfId="2" applyNumberFormat="1" applyFont="1" applyFill="1" applyBorder="1" applyAlignment="1" applyProtection="1">
      <alignment vertical="center"/>
      <protection locked="0"/>
    </xf>
    <xf numFmtId="170" fontId="7" fillId="8" borderId="58" xfId="1" applyNumberFormat="1" applyFont="1" applyFill="1" applyBorder="1" applyAlignment="1" applyProtection="1">
      <alignment horizontal="right" vertical="center"/>
      <protection locked="0"/>
    </xf>
    <xf numFmtId="170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164" fontId="42" fillId="5" borderId="22" xfId="2" applyNumberFormat="1" applyFont="1" applyFill="1" applyBorder="1" applyAlignment="1" applyProtection="1">
      <alignment horizontal="left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</cellXfs>
  <cellStyles count="4">
    <cellStyle name="Komma" xfId="1" builtinId="3"/>
    <cellStyle name="Normal_FORMULES" xfId="2"/>
    <cellStyle name="Prozent" xfId="3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89/coef_impots_reformes_2016.pdf" TargetMode="External"/><Relationship Id="rId2" Type="http://schemas.openxmlformats.org/officeDocument/2006/relationships/hyperlink" Target="http://www.fr.ch/scc/files/pdf89/coef_impots_catholiques_2016.pdf" TargetMode="External"/><Relationship Id="rId1" Type="http://schemas.openxmlformats.org/officeDocument/2006/relationships/hyperlink" Target="http://www.fr.ch/scc/files/pdf88/coef_impots_communaux_2016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http://www.fr.ch/scc/files/pdf88/coef_impots_communaux_2016.pdf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http://www.fr.ch/scc/files/pdf89/coef_impots_catholiques_2016.pdf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95250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http://www.fr.ch/scc/files/pdf89/coef_impots_reformes_2016.pdf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zoomScale="80" zoomScaleNormal="90" zoomScalePageLayoutView="80" workbookViewId="0">
      <selection activeCell="D12" sqref="D12:E13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Natürliche Personen: ungefähre Berechnung der Steuern gültig für das Steuerjahr 2017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Tragen Sie die steuerbaren Elemente und die Steuerfüsse der Gemeinden und Pfarreien (violette Zellen) ein: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(Weiter mit der Maus oder Taste TAB)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Tragen Sie ein:</v>
      </c>
      <c r="B7" s="296"/>
      <c r="C7" s="268"/>
      <c r="D7" s="296" t="str">
        <f>IF(Calculateur!$C$96=TRUE,Calculateur!$A$103,Calculateur!$C$103)</f>
        <v>&gt;     Steuerbares</v>
      </c>
      <c r="E7" s="296"/>
      <c r="F7" s="266"/>
      <c r="G7" s="262" t="str">
        <f>IF(Calculateur!$C$96=TRUE,Calculateur!$A$105,Calculateur!$C$105)</f>
        <v>&gt;     voraussichtlicher massgebender Satz</v>
      </c>
      <c r="H7" s="262"/>
      <c r="I7" s="231"/>
      <c r="J7" s="229" t="str">
        <f>IF(Calculateur!$C$96=TRUE,Calculateur!$A$105,Calculateur!$C$106)</f>
        <v>&gt;     voraussichtlicher massgebender Satz</v>
      </c>
      <c r="K7" s="224"/>
    </row>
    <row r="8" spans="1:11" ht="15.75" thickBot="1" x14ac:dyDescent="0.25">
      <c r="A8" s="269" t="str">
        <f>IF(Calculateur!C96=TRUE,Calculateur!A98,Calculateur!C98)</f>
        <v>&gt;     Ihr Einkommen</v>
      </c>
      <c r="B8" s="307"/>
      <c r="C8" s="269"/>
      <c r="D8" s="344"/>
      <c r="E8" s="345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>&gt;     Ihr Vermögen</v>
      </c>
      <c r="B9" s="308"/>
      <c r="C9" s="269"/>
      <c r="D9" s="344"/>
      <c r="E9" s="345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Ihr Einkommen DBSt</v>
      </c>
      <c r="B10" s="308"/>
      <c r="C10" s="269"/>
      <c r="D10" s="344"/>
      <c r="E10" s="345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 xml:space="preserve">         Tragen Sie bitte Ihre Situation ein!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>&gt;     die Ziffer, die Ihrer persönlichen Situation entspricht</v>
      </c>
      <c r="B12" s="309"/>
      <c r="C12" s="272" t="str">
        <f>Calculateur!K101</f>
        <v>&gt;</v>
      </c>
      <c r="D12" s="346"/>
      <c r="E12" s="347"/>
      <c r="F12" s="238"/>
      <c r="G12" s="290">
        <v>1</v>
      </c>
      <c r="H12" s="291" t="str">
        <f>IF(Calculateur!C96=TRUE,Calculateur!A90,Calculateur!C90)</f>
        <v>Alleinstehende Person ohne Kinderunterhaltspflicht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(siehe blaue Einrahmung rechts)</v>
      </c>
      <c r="B13" s="309"/>
      <c r="C13" s="272"/>
      <c r="D13" s="348"/>
      <c r="E13" s="349"/>
      <c r="F13" s="238"/>
      <c r="G13" s="293">
        <v>2</v>
      </c>
      <c r="H13" s="294" t="str">
        <f>IF(Calculateur!C96=TRUE,Calculateur!A91,Calculateur!C91)</f>
        <v>Verheiratete Person oder Einelternfamilie mit Kinderunterhaltspflicht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 xml:space="preserve">&gt;     Anzahl der Kinder </v>
      </c>
      <c r="B14" s="310"/>
      <c r="C14" s="272" t="str">
        <f>Calculateur!K104</f>
        <v/>
      </c>
      <c r="D14" s="350"/>
      <c r="E14" s="351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Steuerfuss der Gemeindesteuer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Steuerfuss der Kirchensteuer für das Einkommen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Steuerfuss der Kirchensteuer für das Vermögen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60" t="str">
        <f>Calculateur!C124</f>
        <v>falsche Eintragung…</v>
      </c>
      <c r="B20" s="360"/>
      <c r="C20" s="360"/>
      <c r="D20" s="360"/>
      <c r="E20" s="360"/>
      <c r="F20" s="360"/>
      <c r="G20" s="360"/>
      <c r="H20" s="360"/>
      <c r="I20" s="360"/>
      <c r="J20" s="360"/>
    </row>
    <row r="21" spans="1:11" s="3" customFormat="1" ht="27.75" customHeight="1" x14ac:dyDescent="0.2">
      <c r="A21" s="312" t="str">
        <f>IF(Calculateur!C96=TRUE,Calculateur!A117,Calculateur!C117)</f>
        <v>Zu bezahlende Steuern :</v>
      </c>
      <c r="B21" s="325"/>
      <c r="C21" s="314" t="s">
        <v>0</v>
      </c>
      <c r="D21" s="313" t="str">
        <f>Calculateur!D117</f>
        <v>für das Einkommen</v>
      </c>
      <c r="E21" s="325"/>
      <c r="F21" s="314" t="s">
        <v>0</v>
      </c>
      <c r="G21" s="314"/>
      <c r="H21" s="313" t="str">
        <f>Calculateur!H117</f>
        <v xml:space="preserve"> und für das Vermögen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Steuerbetrag der Kantonssteuer</v>
      </c>
      <c r="B22" s="301"/>
      <c r="C22" s="317" t="str">
        <f>Calculateur!F118</f>
        <v/>
      </c>
      <c r="D22" s="326" t="str">
        <f>Calculateur!D118</f>
        <v>falsche Eintragung…</v>
      </c>
      <c r="E22" s="301"/>
      <c r="F22" s="317" t="str">
        <f>Calculateur!I118</f>
        <v/>
      </c>
      <c r="G22" s="358" t="str">
        <f>Calculateur!H118</f>
        <v>falsche Eintragung…</v>
      </c>
      <c r="H22" s="359"/>
      <c r="I22" s="302"/>
      <c r="J22" s="316" t="str">
        <f>Calculateur!K118</f>
        <v>falsche Eintragung…</v>
      </c>
    </row>
    <row r="23" spans="1:11" s="3" customFormat="1" ht="21.75" customHeight="1" x14ac:dyDescent="0.2">
      <c r="A23" s="318" t="str">
        <f>IF(Calculateur!C96=TRUE,Calculateur!A119,Calculateur!C119)</f>
        <v>Steuerbetrag der Gemeindesteuer</v>
      </c>
      <c r="B23" s="301"/>
      <c r="C23" s="320" t="str">
        <f>Calculateur!F119</f>
        <v/>
      </c>
      <c r="D23" s="327" t="str">
        <f>Calculateur!D119</f>
        <v>falsche Eintragung…</v>
      </c>
      <c r="E23" s="301"/>
      <c r="F23" s="320" t="str">
        <f>Calculateur!I119</f>
        <v/>
      </c>
      <c r="G23" s="356" t="str">
        <f>Calculateur!H119</f>
        <v>falsche Eintragung…</v>
      </c>
      <c r="H23" s="357"/>
      <c r="I23" s="302"/>
      <c r="J23" s="319" t="str">
        <f>Calculateur!K119</f>
        <v>falsche Eintragung…</v>
      </c>
    </row>
    <row r="24" spans="1:11" s="3" customFormat="1" ht="21.75" customHeight="1" x14ac:dyDescent="0.2">
      <c r="A24" s="318" t="str">
        <f>IF(Calculateur!C96=TRUE,Calculateur!A120,Calculateur!C120)</f>
        <v>Steuerbetrag der Kirchensteuer</v>
      </c>
      <c r="B24" s="301"/>
      <c r="C24" s="320" t="str">
        <f>Calculateur!F120</f>
        <v/>
      </c>
      <c r="D24" s="327" t="str">
        <f>Calculateur!D120</f>
        <v>falsche Eintragung…</v>
      </c>
      <c r="E24" s="301"/>
      <c r="F24" s="320" t="str">
        <f>Calculateur!I120</f>
        <v/>
      </c>
      <c r="G24" s="356" t="str">
        <f>Calculateur!H120</f>
        <v>falsche Eintragung…</v>
      </c>
      <c r="H24" s="357"/>
      <c r="I24" s="302"/>
      <c r="J24" s="319" t="str">
        <f>Calculateur!K120</f>
        <v>falsche Eintragung…</v>
      </c>
    </row>
    <row r="25" spans="1:11" s="3" customFormat="1" ht="21.75" customHeight="1" x14ac:dyDescent="0.2">
      <c r="A25" s="321" t="str">
        <f>IF(Calculateur!C96=TRUE,Calculateur!A121,Calculateur!C121)</f>
        <v>Steuerbetrag der direkten Bundessteuer (DBSt)</v>
      </c>
      <c r="B25" s="301"/>
      <c r="C25" s="321"/>
      <c r="D25" s="328" t="str">
        <f>Calculateur!D121</f>
        <v>falsche Eintragung…</v>
      </c>
      <c r="E25" s="301"/>
      <c r="F25" s="321"/>
      <c r="G25" s="354" t="str">
        <f>Calculateur!H121</f>
        <v>falsche Eintragung…</v>
      </c>
      <c r="H25" s="355"/>
      <c r="I25" s="302"/>
      <c r="J25" s="322" t="str">
        <f>Calculateur!K121</f>
        <v>falsche Eintragung…</v>
      </c>
    </row>
    <row r="26" spans="1:11" s="3" customFormat="1" ht="21.75" customHeight="1" x14ac:dyDescent="0.2">
      <c r="A26" s="323" t="str">
        <f>IF(Calculateur!C96=TRUE,Calculateur!A122,Calculateur!C122)</f>
        <v>Total der Steuern</v>
      </c>
      <c r="B26" s="303"/>
      <c r="C26" s="323"/>
      <c r="D26" s="329" t="str">
        <f>Calculateur!F122</f>
        <v>falsche Eintragung…</v>
      </c>
      <c r="E26" s="303"/>
      <c r="F26" s="323"/>
      <c r="G26" s="352" t="str">
        <f>Calculateur!I122</f>
        <v>falsche Eintragung…</v>
      </c>
      <c r="H26" s="353"/>
      <c r="I26" s="304"/>
      <c r="J26" s="324" t="str">
        <f>Calculateur!K122</f>
        <v>falsche Eintragung…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Bemerkungen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3" t="str">
        <f>IF(Calculateur!C96=TRUE,Calculateur!A151,Calculateur!C151)</f>
        <v>Ab 2014, wird eine Mindeststeuer von Fr. 50.- erhoben, wenn infolge der Sozialabzüge die Untergrenze für die Besteuerung des Einkommens (Fr. 5‘100.-) nicht erreicht wird.</v>
      </c>
      <c r="B30" s="343"/>
      <c r="C30" s="343"/>
      <c r="D30" s="343"/>
      <c r="E30" s="343"/>
      <c r="F30" s="343"/>
      <c r="G30" s="343"/>
      <c r="H30" s="343"/>
      <c r="I30" s="343"/>
      <c r="J30" s="343"/>
    </row>
    <row r="31" spans="1:11" s="5" customFormat="1" ht="19.5" customHeight="1" x14ac:dyDescent="0.2">
      <c r="A31" s="343" t="str">
        <f>IF(Calculateur!C96=TRUE,Calculateur!A152,Calculateur!C152)</f>
        <v>Die Steuerfüsse der Kantonssteuer 2017 sind auf 100.0 % für die Einkommenssteuer und auf 100.0 % für die Vermögenssteuer festgesetzt worden.</v>
      </c>
      <c r="B31" s="343"/>
      <c r="C31" s="343"/>
      <c r="D31" s="343"/>
      <c r="E31" s="343"/>
      <c r="F31" s="343"/>
      <c r="G31" s="343"/>
      <c r="H31" s="343"/>
      <c r="I31" s="343"/>
      <c r="J31" s="343"/>
    </row>
    <row r="32" spans="1:11" s="5" customFormat="1" ht="19.5" customHeight="1" x14ac:dyDescent="0.2">
      <c r="A32" s="343" t="str">
        <f>IF(Calculateur!C96=TRUE,Calculateur!A153,Calculateur!C153)</f>
        <v>Eine Liste mit den verschiedenen Steuerfüssen für die Gemeinde- und Kirchensteuer kann an folgender Adresse eingesehen werden :</v>
      </c>
      <c r="B32" s="343"/>
      <c r="C32" s="343"/>
      <c r="D32" s="343"/>
      <c r="E32" s="343"/>
      <c r="F32" s="343"/>
      <c r="G32" s="343"/>
      <c r="H32" s="343"/>
      <c r="I32" s="343"/>
      <c r="J32" s="343"/>
    </row>
    <row r="33" spans="1:10" s="5" customFormat="1" ht="19.5" customHeight="1" x14ac:dyDescent="0.2">
      <c r="A33" s="283" t="str">
        <f>IF(Calculateur!C96=TRUE,Calculateur!A154,Calculateur!C154)</f>
        <v>Steuerfüsse der Gemeindesteuer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Steuerfüsse der Kirchensteuer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1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133350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zoomScale="75" workbookViewId="0">
      <selection activeCell="A152" sqref="A152:C152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393" t="str">
        <f>"Barème cantonal et IFD pour l'année "&amp;G1</f>
        <v>Barème cantonal et IFD pour l'année 2017</v>
      </c>
      <c r="B1" s="393"/>
      <c r="C1" s="393"/>
      <c r="D1" s="393"/>
      <c r="E1" s="6"/>
      <c r="F1" s="6"/>
      <c r="G1" s="342">
        <v>2017</v>
      </c>
      <c r="H1" s="6"/>
      <c r="I1" s="6"/>
      <c r="J1" s="6"/>
      <c r="K1" s="6"/>
    </row>
    <row r="2" spans="1:13" ht="18" x14ac:dyDescent="0.2">
      <c r="A2" s="394" t="s">
        <v>1</v>
      </c>
      <c r="B2" s="394"/>
      <c r="C2" s="394"/>
      <c r="D2" s="394"/>
      <c r="E2" s="7"/>
      <c r="F2" s="7"/>
      <c r="G2" s="7"/>
      <c r="H2" s="7"/>
      <c r="I2" s="7"/>
      <c r="J2" s="7"/>
      <c r="K2" s="7"/>
    </row>
    <row r="3" spans="1:13" ht="18" x14ac:dyDescent="0.2">
      <c r="A3" s="395"/>
      <c r="B3" s="395"/>
      <c r="C3" s="395"/>
      <c r="D3" s="395"/>
      <c r="E3" s="8"/>
      <c r="F3" s="8"/>
      <c r="G3" s="8"/>
      <c r="H3" s="8"/>
      <c r="I3" s="8"/>
      <c r="J3" s="8"/>
      <c r="K3" s="8"/>
    </row>
    <row r="4" spans="1:13" ht="18" customHeight="1" x14ac:dyDescent="0.2">
      <c r="A4" s="396" t="str">
        <f>"Barème cantonal et IFD pour l'année "&amp;G1&amp;" = barème dès 2009 sur le revenu, dès 2011 pour la fortune pour le canton, barème dès 2012 pour l'IFD "</f>
        <v xml:space="preserve">Barème cantonal et IFD pour l'année 2017 = barème dès 2009 sur le revenu, dès 2011 pour la fortune pour le canton, barème dès 2012 pour l'IFD </v>
      </c>
      <c r="B4" s="396"/>
      <c r="C4" s="396"/>
      <c r="D4" s="396"/>
      <c r="E4" s="396"/>
      <c r="F4" s="396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392"/>
      <c r="D6" s="392"/>
      <c r="E6" s="392"/>
      <c r="F6" s="392"/>
      <c r="G6" s="392"/>
      <c r="H6" s="392"/>
      <c r="I6" s="392"/>
      <c r="J6" s="392"/>
      <c r="K6" s="392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361" t="s">
        <v>3</v>
      </c>
      <c r="D8" s="362"/>
      <c r="E8" s="362"/>
      <c r="F8" s="363"/>
      <c r="G8" s="210"/>
      <c r="H8" s="361" t="s">
        <v>4</v>
      </c>
      <c r="I8" s="362"/>
      <c r="J8" s="363"/>
      <c r="K8" s="15"/>
    </row>
    <row r="9" spans="1:13" ht="13.5" thickBot="1" x14ac:dyDescent="0.25">
      <c r="A9" s="14"/>
      <c r="B9" s="14"/>
      <c r="C9" s="16" t="s">
        <v>5</v>
      </c>
      <c r="D9" s="364">
        <f>D98</f>
        <v>0</v>
      </c>
      <c r="E9" s="365"/>
      <c r="F9" s="366"/>
      <c r="G9" s="212"/>
      <c r="H9" s="19" t="s">
        <v>5</v>
      </c>
      <c r="I9" s="367">
        <f>D100</f>
        <v>0</v>
      </c>
      <c r="J9" s="368"/>
      <c r="K9" s="15"/>
    </row>
    <row r="10" spans="1:13" ht="13.5" thickBot="1" x14ac:dyDescent="0.25">
      <c r="A10" s="14"/>
      <c r="B10" s="14"/>
      <c r="C10" s="20" t="s">
        <v>6</v>
      </c>
      <c r="D10" s="374">
        <f>D99</f>
        <v>0</v>
      </c>
      <c r="E10" s="375"/>
      <c r="F10" s="376"/>
      <c r="G10" s="18"/>
      <c r="H10" s="20"/>
      <c r="I10" s="17"/>
      <c r="J10" s="18"/>
      <c r="K10" s="15"/>
    </row>
    <row r="11" spans="1:13" x14ac:dyDescent="0.2">
      <c r="A11" s="14"/>
      <c r="B11" s="14"/>
      <c r="C11" s="377" t="s">
        <v>7</v>
      </c>
      <c r="D11" s="378"/>
      <c r="E11" s="21"/>
      <c r="F11" s="381" t="s">
        <v>146</v>
      </c>
      <c r="G11" s="381" t="s">
        <v>147</v>
      </c>
      <c r="H11" s="390" t="s">
        <v>8</v>
      </c>
      <c r="I11" s="391"/>
      <c r="J11" s="388" t="s">
        <v>9</v>
      </c>
      <c r="K11" s="389"/>
      <c r="M11" s="192" t="s">
        <v>124</v>
      </c>
    </row>
    <row r="12" spans="1:13" x14ac:dyDescent="0.2">
      <c r="A12" s="14"/>
      <c r="B12" s="14"/>
      <c r="C12" s="379"/>
      <c r="D12" s="380"/>
      <c r="E12" s="22"/>
      <c r="F12" s="382"/>
      <c r="G12" s="382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386" t="s">
        <v>14</v>
      </c>
      <c r="D18" s="387"/>
      <c r="E18" s="55"/>
      <c r="F18" s="383" t="s">
        <v>15</v>
      </c>
      <c r="G18" s="384"/>
      <c r="H18" s="384"/>
      <c r="I18" s="384"/>
      <c r="J18" s="384"/>
      <c r="K18" s="385"/>
      <c r="M18" t="s">
        <v>131</v>
      </c>
    </row>
    <row r="19" spans="1:13" x14ac:dyDescent="0.2">
      <c r="A19" s="14"/>
      <c r="B19" s="14"/>
      <c r="C19" s="371" t="s">
        <v>16</v>
      </c>
      <c r="D19" s="372"/>
      <c r="E19" s="56"/>
      <c r="F19" s="57" t="s">
        <v>17</v>
      </c>
      <c r="G19" s="213"/>
      <c r="H19" s="412" t="s">
        <v>18</v>
      </c>
      <c r="I19" s="413"/>
      <c r="J19" s="414" t="s">
        <v>19</v>
      </c>
      <c r="K19" s="415"/>
      <c r="M19" t="s">
        <v>130</v>
      </c>
    </row>
    <row r="20" spans="1:13" x14ac:dyDescent="0.2">
      <c r="A20" s="14"/>
      <c r="B20" s="14"/>
      <c r="C20" s="401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401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371" t="s">
        <v>23</v>
      </c>
      <c r="D22" s="372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208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373" t="s">
        <v>28</v>
      </c>
      <c r="D28" s="373"/>
      <c r="E28" s="373"/>
      <c r="F28" s="373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209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  <c r="M51" s="192" t="s">
        <v>210</v>
      </c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t="s">
        <v>192</v>
      </c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402" t="s">
        <v>113</v>
      </c>
      <c r="B81" s="403"/>
      <c r="C81" s="403"/>
      <c r="D81" s="403"/>
      <c r="E81" s="403"/>
      <c r="F81" s="403"/>
      <c r="G81" s="403"/>
      <c r="H81" s="404"/>
      <c r="I81" s="404"/>
      <c r="J81" s="405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418" t="s">
        <v>114</v>
      </c>
      <c r="G85" s="418"/>
      <c r="H85" s="418"/>
      <c r="I85" s="418"/>
      <c r="J85" s="418"/>
      <c r="K85" s="117"/>
    </row>
    <row r="86" spans="1:14" ht="30" x14ac:dyDescent="0.2">
      <c r="A86" s="203" t="str">
        <f>"Natürliche Personen: ungefähre Berechnung der Steuern gültig für das Steuerjahr "&amp;G1</f>
        <v>Natürliche Personen: ungefähre Berechnung der Steuern gültig für das Steuerjahr 2017</v>
      </c>
      <c r="B86" s="205"/>
      <c r="C86" s="204" t="str">
        <f>"Personnes physiques: calcul approximatif des impôts valable pour l'année fiscale "&amp;G1</f>
        <v>Personnes physiques: calcul approximatif des impôts valable pour l'année fiscale 2017</v>
      </c>
      <c r="D86" s="120"/>
      <c r="F86" s="406" t="s">
        <v>115</v>
      </c>
      <c r="G86" s="406"/>
      <c r="H86" s="406"/>
      <c r="I86" s="406"/>
      <c r="J86" s="406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416" t="s">
        <v>116</v>
      </c>
      <c r="G87" s="416"/>
      <c r="H87" s="416"/>
      <c r="I87" s="416"/>
      <c r="J87" s="416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417" t="s">
        <v>121</v>
      </c>
      <c r="G88" s="417"/>
      <c r="H88" s="417"/>
      <c r="I88" s="417"/>
      <c r="J88" s="417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433" t="s">
        <v>39</v>
      </c>
      <c r="G95" s="434"/>
      <c r="H95" s="435"/>
      <c r="I95" s="407" t="s">
        <v>40</v>
      </c>
      <c r="J95" s="408"/>
      <c r="K95" s="126"/>
    </row>
    <row r="96" spans="1:14" ht="15.75" x14ac:dyDescent="0.2">
      <c r="A96" s="151"/>
      <c r="B96" s="14"/>
      <c r="C96" s="150" t="b">
        <v>1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 xml:space="preserve">         Tragen Sie bitte Ihre Situation ein!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409" t="s">
        <v>133</v>
      </c>
      <c r="G111" s="410"/>
      <c r="H111" s="411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430" t="s">
        <v>106</v>
      </c>
      <c r="D114" s="431"/>
      <c r="E114" s="431"/>
      <c r="F114" s="431"/>
      <c r="G114" s="431"/>
      <c r="H114" s="431"/>
      <c r="I114" s="431"/>
      <c r="J114" s="431"/>
      <c r="K114" s="432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99" t="str">
        <f>IF(ISERROR(D98)=TRUE,IF(C96=TRUE,A141,C141),IF(User!$D$12=1,ROUND((I13*20),0)/20,IF(User!$D12=2,ROUND((K13*20),0)/20," ")))</f>
        <v xml:space="preserve"> </v>
      </c>
      <c r="E116" s="400"/>
      <c r="F116" s="154"/>
      <c r="G116" s="154"/>
      <c r="H116" s="369" t="str">
        <f>IF(ISERROR(D99)=TRUE,IF(C96=TRUE,A141,C141),IF(User!$D$12=1,ROUND((I16*20),0)/20,IF(User!$D$12=2,ROUND((K16*20),0)/20," ")))</f>
        <v xml:space="preserve"> </v>
      </c>
      <c r="I116" s="370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428" t="str">
        <f>IF(C96=TRUE,A130,C130)</f>
        <v>für das Einkommen</v>
      </c>
      <c r="E117" s="429"/>
      <c r="F117" s="135" t="s">
        <v>57</v>
      </c>
      <c r="G117" s="209"/>
      <c r="H117" s="136" t="str">
        <f>IF(C96=TRUE,A131,C131)</f>
        <v xml:space="preserve"> und für das Vermögen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97" t="str">
        <f>IF(I111=FALSE,IF(C96=TRUE,A141,C141),IF(User!$D$12=1,ROUND((I13*D110/100*20),0)/20,IF(User!$D12=2,ROUND((K13*D110/100*20),0)/20," ")))</f>
        <v>falsche Eintragung…</v>
      </c>
      <c r="E118" s="398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falsche Eintragung…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falsche Eintragung…</v>
      </c>
    </row>
    <row r="119" spans="1:13" ht="15.75" x14ac:dyDescent="0.2">
      <c r="A119" s="152" t="s">
        <v>61</v>
      </c>
      <c r="B119" s="14"/>
      <c r="C119" s="138" t="s">
        <v>62</v>
      </c>
      <c r="D119" s="397" t="str">
        <f>IF(I111=FALSE,IF(C96=TRUE,A141,C141),IF(User!$D$12=1,ROUND((I13*D107/100*20),0)/20,IF(User!$D12=2,ROUND((K13*D107/100*20),0)/20," ")))</f>
        <v>falsche Eintragung…</v>
      </c>
      <c r="E119" s="398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falsche Eintragung…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falsche Eintragung…</v>
      </c>
    </row>
    <row r="120" spans="1:13" ht="15.75" x14ac:dyDescent="0.2">
      <c r="A120" s="152" t="s">
        <v>73</v>
      </c>
      <c r="B120" s="14"/>
      <c r="C120" s="138" t="s">
        <v>71</v>
      </c>
      <c r="D120" s="397" t="str">
        <f>IF(I111=FALSE,IF(C96=TRUE,A141,C141),IF(User!$D$12=1,ROUND((I13*D108/100*20),0)/20,IF(User!$D12=2,ROUND((K13*D108/100*20),0)/20," ")))</f>
        <v>falsche Eintragung…</v>
      </c>
      <c r="E120" s="398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falsche Eintragung…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falsche Eintragung…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97" t="str">
        <f>IF(I111=FALSE,IF(C96=TRUE,A141,C141),IF(User!$D$12=1,I15,IF(User!$D$12=2,K15," ")))</f>
        <v>falsche Eintragung…</v>
      </c>
      <c r="E121" s="398"/>
      <c r="F121" s="142"/>
      <c r="G121" s="220"/>
      <c r="H121" s="140" t="str">
        <f>IF(I111=FALSE,IF(C96=TRUE,A141,C141),0)</f>
        <v>falsche Eintragung…</v>
      </c>
      <c r="I121" s="142"/>
      <c r="J121" s="225" t="e">
        <f>D121+H121</f>
        <v>#VALUE!</v>
      </c>
      <c r="K121" s="141" t="str">
        <f>IF(ISERROR(J121)=TRUE,IF(C96=TRUE,A141,C141),J121)</f>
        <v>falsche Eintragung…</v>
      </c>
    </row>
    <row r="122" spans="1:13" ht="16.5" thickBot="1" x14ac:dyDescent="0.25">
      <c r="A122" s="152" t="s">
        <v>64</v>
      </c>
      <c r="B122" s="14"/>
      <c r="C122" s="143" t="s">
        <v>65</v>
      </c>
      <c r="D122" s="419" t="e">
        <f>D118+D119+D120+D121</f>
        <v>#VALUE!</v>
      </c>
      <c r="E122" s="420"/>
      <c r="F122" s="155" t="str">
        <f>IF(ISERROR(D122)=TRUE,IF(C96=TRUE,A141,C141),D122)</f>
        <v>falsche Eintragung…</v>
      </c>
      <c r="G122" s="221"/>
      <c r="H122" s="156" t="e">
        <f>H118+H119+H120+H121</f>
        <v>#VALUE!</v>
      </c>
      <c r="I122" s="155" t="str">
        <f>IF(ISERROR(H122)=TRUE,IF(C96=TRUE,A141,C141),H122)</f>
        <v>falsche Eintragung…</v>
      </c>
      <c r="J122" s="156" t="e">
        <f>J118+J119+J120+J121</f>
        <v>#VALUE!</v>
      </c>
      <c r="K122" s="155" t="str">
        <f>IF(ISERROR(J122)=TRUE,IF(C96=TRUE,A141,C141),J122)</f>
        <v>falsche Eintragung…</v>
      </c>
    </row>
    <row r="123" spans="1:13" ht="17.25" thickTop="1" thickBot="1" x14ac:dyDescent="0.25">
      <c r="A123" s="152"/>
      <c r="B123" s="14"/>
      <c r="C123" s="154"/>
      <c r="D123" s="421" t="str">
        <f>IF(User!D12=1,IF(C96=TRUE,A128,C128),IF(User!D12=2,IF(C96=TRUE,A129,C129)," "))</f>
        <v xml:space="preserve"> </v>
      </c>
      <c r="E123" s="422"/>
      <c r="F123" s="422"/>
      <c r="G123" s="422"/>
      <c r="H123" s="422"/>
      <c r="I123" s="422"/>
      <c r="J123" s="422"/>
      <c r="K123" s="423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falsche Eintragung…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410" t="s">
        <v>104</v>
      </c>
      <c r="E125" s="410"/>
      <c r="F125" s="410"/>
      <c r="G125" s="410"/>
      <c r="H125" s="410"/>
      <c r="I125" s="410"/>
      <c r="J125" s="410"/>
      <c r="K125" s="410"/>
    </row>
    <row r="126" spans="1:13" ht="17.25" customHeight="1" x14ac:dyDescent="0.2">
      <c r="A126" s="152"/>
      <c r="B126" s="14"/>
      <c r="C126" s="149"/>
      <c r="D126" s="410" t="s">
        <v>66</v>
      </c>
      <c r="E126" s="410"/>
      <c r="F126" s="410"/>
      <c r="G126" s="410"/>
      <c r="H126" s="410"/>
      <c r="I126" s="410"/>
      <c r="J126" s="410"/>
      <c r="K126" s="410"/>
    </row>
    <row r="127" spans="1:13" ht="17.25" customHeight="1" x14ac:dyDescent="0.2">
      <c r="A127" s="152"/>
      <c r="B127" s="14"/>
      <c r="C127" s="149"/>
      <c r="D127" s="410" t="s">
        <v>67</v>
      </c>
      <c r="E127" s="410"/>
      <c r="F127" s="410"/>
      <c r="G127" s="410"/>
      <c r="H127" s="410"/>
      <c r="I127" s="410"/>
      <c r="J127" s="410"/>
      <c r="K127" s="410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425" t="s">
        <v>101</v>
      </c>
      <c r="D135" s="426"/>
      <c r="E135" s="426"/>
      <c r="F135" s="426"/>
      <c r="G135" s="426"/>
      <c r="H135" s="426"/>
      <c r="I135" s="427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424" t="s">
        <v>151</v>
      </c>
      <c r="D137" s="424"/>
      <c r="E137" s="424"/>
      <c r="F137" s="424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424" t="s">
        <v>166</v>
      </c>
      <c r="D138" s="424"/>
      <c r="E138" s="424"/>
      <c r="F138" s="424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424" t="s">
        <v>154</v>
      </c>
      <c r="D139" s="424"/>
      <c r="E139" s="424"/>
      <c r="F139" s="424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424" t="s">
        <v>119</v>
      </c>
      <c r="D140" s="424"/>
      <c r="E140" s="424"/>
      <c r="F140" s="424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424" t="s">
        <v>54</v>
      </c>
      <c r="D141" s="424"/>
      <c r="E141" s="424"/>
      <c r="F141" s="424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424" t="s">
        <v>184</v>
      </c>
      <c r="D142" s="424"/>
      <c r="E142" s="424"/>
      <c r="F142" s="424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424" t="s">
        <v>185</v>
      </c>
      <c r="D143" s="424"/>
      <c r="E143" s="424"/>
      <c r="F143" s="424"/>
      <c r="G143" s="222"/>
    </row>
    <row r="144" spans="1:11" ht="18" x14ac:dyDescent="0.2">
      <c r="A144" s="152" t="s">
        <v>175</v>
      </c>
      <c r="B144" s="14"/>
      <c r="C144" s="424" t="s">
        <v>172</v>
      </c>
      <c r="D144" s="424"/>
      <c r="E144" s="424"/>
      <c r="F144" s="424"/>
      <c r="G144" s="222"/>
    </row>
    <row r="145" spans="1:8" ht="15.75" x14ac:dyDescent="0.2">
      <c r="A145" s="152" t="s">
        <v>181</v>
      </c>
      <c r="B145" s="14"/>
      <c r="C145" s="424" t="s">
        <v>180</v>
      </c>
      <c r="D145" s="424"/>
      <c r="E145" s="424"/>
      <c r="F145" s="424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424" t="s">
        <v>186</v>
      </c>
      <c r="D146" s="424"/>
      <c r="E146" s="424"/>
      <c r="F146" s="424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tr">
        <f>"Die Steuerfüsse der Kantonssteuer "&amp;G1&amp;" sind auf 100.0 % für die Einkommenssteuer und auf 100.0 % für die Vermögenssteuer festgesetzt worden."</f>
        <v>Die Steuerfüsse der Kantonssteuer 2017 sind auf 100.0 % für die Einkommenssteuer und auf 100.0 % für die Vermögenssteuer festgesetzt worden.</v>
      </c>
      <c r="B152" s="341"/>
      <c r="C152" s="204" t="str">
        <f>"Les coefficients de l'impôt cantonal de l'année "&amp;G1&amp;" sont arrêtés à 100.0% pour l'impôt sur le revenu et à 100.0% pour l'impôt sur la fortune."</f>
        <v>Les coefficients de l'impôt cantonal de l'année 2017 sont arrêtés à 100.0% pour l'impôt sur le revenu et à 100.0% pour l'impôt sur la fortune.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436" t="s">
        <v>127</v>
      </c>
      <c r="B158" s="436"/>
      <c r="C158" s="436"/>
    </row>
    <row r="159" spans="1:8" ht="15" x14ac:dyDescent="0.2">
      <c r="A159" s="436" t="s">
        <v>128</v>
      </c>
      <c r="B159" s="436"/>
      <c r="C159" s="436"/>
    </row>
    <row r="160" spans="1:8" ht="15" x14ac:dyDescent="0.2">
      <c r="A160" s="436" t="s">
        <v>135</v>
      </c>
      <c r="B160" s="436"/>
      <c r="C160" s="436"/>
    </row>
    <row r="161" spans="1:3" ht="15" x14ac:dyDescent="0.2">
      <c r="A161" s="436" t="s">
        <v>152</v>
      </c>
      <c r="B161" s="436"/>
      <c r="C161" s="436"/>
    </row>
  </sheetData>
  <mergeCells count="59"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H19:I19"/>
    <mergeCell ref="J19:K19"/>
    <mergeCell ref="F87:J87"/>
    <mergeCell ref="F88:J88"/>
    <mergeCell ref="F85:J85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C6:K6"/>
    <mergeCell ref="A1:D1"/>
    <mergeCell ref="A2:D2"/>
    <mergeCell ref="A3:D3"/>
    <mergeCell ref="A4:F4"/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Güdel Roland</cp:lastModifiedBy>
  <cp:lastPrinted>2012-12-12T14:38:29Z</cp:lastPrinted>
  <dcterms:created xsi:type="dcterms:W3CDTF">2007-06-06T11:09:52Z</dcterms:created>
  <dcterms:modified xsi:type="dcterms:W3CDTF">2018-09-03T13:24:12Z</dcterms:modified>
</cp:coreProperties>
</file>