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Data\IT\Internet\bareme\"/>
    </mc:Choice>
  </mc:AlternateContent>
  <bookViews>
    <workbookView xWindow="810" yWindow="90" windowWidth="16740" windowHeight="11325"/>
  </bookViews>
  <sheets>
    <sheet name="User" sheetId="1" r:id="rId1"/>
    <sheet name="Calculateur" sheetId="2" state="hidden" r:id="rId2"/>
  </sheets>
  <calcPr calcId="162913"/>
</workbook>
</file>

<file path=xl/calcChain.xml><?xml version="1.0" encoding="utf-8"?>
<calcChain xmlns="http://schemas.openxmlformats.org/spreadsheetml/2006/main">
  <c r="C152" i="2" l="1"/>
  <c r="A152" i="2"/>
  <c r="C86" i="2"/>
  <c r="A86" i="2"/>
  <c r="A4" i="2"/>
  <c r="A1" i="2"/>
  <c r="A30" i="1" l="1"/>
  <c r="A32" i="1" l="1"/>
  <c r="D28" i="1"/>
  <c r="A28" i="1"/>
  <c r="A29" i="1"/>
  <c r="A14" i="1"/>
  <c r="A13" i="1"/>
  <c r="D104" i="2"/>
  <c r="I104" i="2" s="1"/>
  <c r="J104" i="2" s="1"/>
  <c r="D7" i="1"/>
  <c r="D99" i="2"/>
  <c r="D10" i="2" s="1"/>
  <c r="F16" i="2" s="1"/>
  <c r="G16" i="2"/>
  <c r="D101" i="2"/>
  <c r="I101" i="2" s="1"/>
  <c r="J101" i="2" s="1"/>
  <c r="D98" i="2"/>
  <c r="E98" i="2"/>
  <c r="E99" i="2"/>
  <c r="D100" i="2"/>
  <c r="I9" i="2" s="1"/>
  <c r="F14" i="2" s="1"/>
  <c r="E100" i="2"/>
  <c r="D107" i="2"/>
  <c r="I107" i="2" s="1"/>
  <c r="J107" i="2" s="1"/>
  <c r="F16" i="1" s="1"/>
  <c r="D108" i="2"/>
  <c r="I108" i="2" s="1"/>
  <c r="J108" i="2" s="1"/>
  <c r="F17" i="1" s="1"/>
  <c r="D109" i="2"/>
  <c r="I109" i="2" s="1"/>
  <c r="J109" i="2" s="1"/>
  <c r="G14" i="2"/>
  <c r="G13" i="2"/>
  <c r="J7" i="1"/>
  <c r="G9" i="1"/>
  <c r="G10" i="1"/>
  <c r="G8" i="1"/>
  <c r="G7" i="1"/>
  <c r="A8" i="1"/>
  <c r="D117" i="2"/>
  <c r="D21" i="1" s="1"/>
  <c r="H117" i="2"/>
  <c r="H21" i="1" s="1"/>
  <c r="A34" i="1"/>
  <c r="A33" i="1"/>
  <c r="D123" i="2"/>
  <c r="D27" i="1" s="1"/>
  <c r="A31" i="1"/>
  <c r="A26" i="1"/>
  <c r="A25" i="1"/>
  <c r="A24" i="1"/>
  <c r="A23" i="1"/>
  <c r="A22" i="1"/>
  <c r="J21" i="1"/>
  <c r="A21" i="1"/>
  <c r="A18" i="1"/>
  <c r="A17" i="1"/>
  <c r="A16" i="1"/>
  <c r="H13" i="1"/>
  <c r="H12" i="1"/>
  <c r="A12" i="1"/>
  <c r="A10" i="1"/>
  <c r="A9" i="1"/>
  <c r="A7" i="1"/>
  <c r="A5" i="1"/>
  <c r="A4" i="1"/>
  <c r="A2" i="1"/>
  <c r="C28" i="1"/>
  <c r="I100" i="2" l="1"/>
  <c r="J100" i="2" s="1"/>
  <c r="D9" i="2"/>
  <c r="F13" i="2" s="1"/>
  <c r="H13" i="2" s="1"/>
  <c r="I13" i="2" s="1"/>
  <c r="I99" i="2"/>
  <c r="J99" i="2" s="1"/>
  <c r="I98" i="2"/>
  <c r="J98" i="2" s="1"/>
  <c r="C11" i="1"/>
  <c r="K101" i="2"/>
  <c r="C12" i="1" s="1"/>
  <c r="J16" i="2"/>
  <c r="K16" i="2" s="1"/>
  <c r="H16" i="2"/>
  <c r="I16" i="2" s="1"/>
  <c r="K104" i="2"/>
  <c r="C14" i="1" s="1"/>
  <c r="C15" i="1"/>
  <c r="I14" i="2"/>
  <c r="K14" i="2"/>
  <c r="J13" i="2" l="1"/>
  <c r="K13" i="2" s="1"/>
  <c r="I111" i="2"/>
  <c r="F119" i="2" s="1"/>
  <c r="C23" i="1" s="1"/>
  <c r="I22" i="2"/>
  <c r="C6" i="1"/>
  <c r="H116" i="2"/>
  <c r="I20" i="2"/>
  <c r="I21" i="2" s="1"/>
  <c r="I15" i="2"/>
  <c r="I23" i="2" s="1"/>
  <c r="H14" i="2"/>
  <c r="K15" i="2"/>
  <c r="K23" i="2" s="1"/>
  <c r="J14" i="2"/>
  <c r="I119" i="2" l="1"/>
  <c r="F23" i="1" s="1"/>
  <c r="H118" i="2"/>
  <c r="G22" i="1" s="1"/>
  <c r="I118" i="2"/>
  <c r="F22" i="1" s="1"/>
  <c r="D116" i="2"/>
  <c r="K22" i="2"/>
  <c r="H119" i="2"/>
  <c r="G23" i="1" s="1"/>
  <c r="D119" i="2"/>
  <c r="D23" i="1" s="1"/>
  <c r="C124" i="2"/>
  <c r="A20" i="1" s="1"/>
  <c r="K20" i="2"/>
  <c r="K21" i="2" s="1"/>
  <c r="K24" i="2" s="1"/>
  <c r="I24" i="2"/>
  <c r="F120" i="2"/>
  <c r="C24" i="1" s="1"/>
  <c r="D118" i="2"/>
  <c r="D22" i="1" s="1"/>
  <c r="D121" i="2"/>
  <c r="D120" i="2"/>
  <c r="D24" i="1" s="1"/>
  <c r="H121" i="2"/>
  <c r="G25" i="1" s="1"/>
  <c r="I120" i="2"/>
  <c r="F24" i="1" s="1"/>
  <c r="F118" i="2"/>
  <c r="C22" i="1" s="1"/>
  <c r="H120" i="2"/>
  <c r="G24" i="1" s="1"/>
  <c r="J121" i="2" l="1"/>
  <c r="K121" i="2" s="1"/>
  <c r="J25" i="1" s="1"/>
  <c r="J119" i="2"/>
  <c r="K119" i="2" s="1"/>
  <c r="J23" i="1" s="1"/>
  <c r="J118" i="2"/>
  <c r="K118" i="2" s="1"/>
  <c r="J22" i="1" s="1"/>
  <c r="D122" i="2"/>
  <c r="F122" i="2" s="1"/>
  <c r="D26" i="1" s="1"/>
  <c r="D25" i="1"/>
  <c r="H122" i="2"/>
  <c r="I122" i="2" s="1"/>
  <c r="G26" i="1" s="1"/>
  <c r="J120" i="2"/>
  <c r="K120" i="2" s="1"/>
  <c r="J24" i="1" s="1"/>
  <c r="J122" i="2" l="1"/>
  <c r="K122" i="2" s="1"/>
  <c r="J26" i="1" s="1"/>
</calcChain>
</file>

<file path=xl/sharedStrings.xml><?xml version="1.0" encoding="utf-8"?>
<sst xmlns="http://schemas.openxmlformats.org/spreadsheetml/2006/main" count="262" uniqueCount="211">
  <si>
    <t>%</t>
  </si>
  <si>
    <t xml:space="preserve"> - Personnes physiques -</t>
  </si>
  <si>
    <t>(déplacement avec la souris ou le tabulateur)</t>
  </si>
  <si>
    <t>Canton</t>
  </si>
  <si>
    <t>IFD</t>
  </si>
  <si>
    <t>Revenu</t>
  </si>
  <si>
    <t>Fortune</t>
  </si>
  <si>
    <t>Genres d'impôt</t>
  </si>
  <si>
    <t>Personne seule</t>
  </si>
  <si>
    <t>Mariés et familles monoparentales</t>
  </si>
  <si>
    <t>taux</t>
  </si>
  <si>
    <t>impôt</t>
  </si>
  <si>
    <t>Impôt cantonal sur le revenu</t>
  </si>
  <si>
    <t>Impôt cantonal sur la fortune</t>
  </si>
  <si>
    <t>Coefficients des communes et paroisses :</t>
  </si>
  <si>
    <t>Impôts totaux</t>
  </si>
  <si>
    <t>Commune :</t>
  </si>
  <si>
    <t>Autorités</t>
  </si>
  <si>
    <t>Seul</t>
  </si>
  <si>
    <t>Marié</t>
  </si>
  <si>
    <t>Revenu et fortune</t>
  </si>
  <si>
    <t>Fr.</t>
  </si>
  <si>
    <t>Commune</t>
  </si>
  <si>
    <t>Paroisse :</t>
  </si>
  <si>
    <t>Paroisse</t>
  </si>
  <si>
    <t>Total</t>
  </si>
  <si>
    <t>sur le revenu</t>
  </si>
  <si>
    <t>sur la fortune</t>
  </si>
  <si>
    <t>(revenu imposable arrondi à la baisse)</t>
  </si>
  <si>
    <t>Taux IC</t>
  </si>
  <si>
    <t>Majoration</t>
  </si>
  <si>
    <t>Taux 0/00</t>
  </si>
  <si>
    <t>Impôt</t>
  </si>
  <si>
    <t>de base</t>
  </si>
  <si>
    <t>en francs</t>
  </si>
  <si>
    <t>(Weiter mit der Maus oder Taste TAB)</t>
  </si>
  <si>
    <t>Tragen Sie ein:</t>
  </si>
  <si>
    <t>Introduisez :</t>
  </si>
  <si>
    <t>Remarques :</t>
  </si>
  <si>
    <t>Seuils de tolérances</t>
  </si>
  <si>
    <t>Message</t>
  </si>
  <si>
    <t>valeur minimale</t>
  </si>
  <si>
    <t>valeur maximale</t>
  </si>
  <si>
    <t>Erreur</t>
  </si>
  <si>
    <t>Information utilisateur</t>
  </si>
  <si>
    <t>néant</t>
  </si>
  <si>
    <t>&gt;     die Ziffer, die Ihrer persönlichen Situation entspricht</t>
  </si>
  <si>
    <t xml:space="preserve">       (siehe blaue Einrahmung rechts)</t>
  </si>
  <si>
    <t xml:space="preserve">       personnelle (voir encadré bleu à droite)</t>
  </si>
  <si>
    <t>&gt;     le coefficient d'impôt cantonal sur le REVENU</t>
  </si>
  <si>
    <t>&gt;     le coefficient d'impôt cantonal sur la FORTUNE</t>
  </si>
  <si>
    <t>&lt;     erreurs sur saisies numériques</t>
  </si>
  <si>
    <t>&lt;     erreurs sur saisies catégories</t>
  </si>
  <si>
    <t>&lt;     erreurs sur coefficients</t>
  </si>
  <si>
    <t>saisie incorrecte…</t>
  </si>
  <si>
    <t>&lt;     erreurs sur tableau d'estimation</t>
  </si>
  <si>
    <t>Impôt cantonal de base :</t>
  </si>
  <si>
    <t>% + Affichage Total</t>
  </si>
  <si>
    <t>Contrôle Total</t>
  </si>
  <si>
    <t>Steuerbetrag der Kantonssteuer</t>
  </si>
  <si>
    <t>Montant de l'impôt cantonal</t>
  </si>
  <si>
    <t>Steuerbetrag der Gemeindesteuer</t>
  </si>
  <si>
    <t>Montant de l'impôt communal</t>
  </si>
  <si>
    <t>Montant de l'impôt fédéral direct (IFD)</t>
  </si>
  <si>
    <t>Total der Steuern</t>
  </si>
  <si>
    <t>Total des impôts</t>
  </si>
  <si>
    <t>Affichage total : la deuxième colonne effectue un contrôle d'erreurs sur les totaux donnés par la première colonne !</t>
  </si>
  <si>
    <t>Affichage du taux : on pourrait éventuellement améliorer l'affichage en fonction de critères d'erreurs supplémentaires.</t>
  </si>
  <si>
    <t>&gt;     le coefficient d'impôt ecclésiastique sur le revenu</t>
  </si>
  <si>
    <t>&gt;     le coefficient d'impôt ecclésiastique sur la fortune</t>
  </si>
  <si>
    <t>Impôts à payer :</t>
  </si>
  <si>
    <t>Montant de l'impôt ecclésiastique</t>
  </si>
  <si>
    <t>Bemerkungen :</t>
  </si>
  <si>
    <t>Steuerbetrag der Kirchensteuer</t>
  </si>
  <si>
    <t>Steuerbetrag der direkten Bundessteuer (DBSt)</t>
  </si>
  <si>
    <t>Einfache Kantonssteuer :</t>
  </si>
  <si>
    <t>für das Einkommen</t>
  </si>
  <si>
    <t>&gt;     Steuerfuss der Gemeindesteuer</t>
  </si>
  <si>
    <t>&gt;     le coefficient d'impôt communal</t>
  </si>
  <si>
    <t>Personne seule sans enfant à charge</t>
  </si>
  <si>
    <t>pour une personne seule sans enfant à charge</t>
  </si>
  <si>
    <t>Coefficients communaux :</t>
  </si>
  <si>
    <t>Coefficients ecclésiastiques :</t>
  </si>
  <si>
    <t>Personne mariée ou famille monoparentale avec charge d'enfant(s)</t>
  </si>
  <si>
    <t>pour personne mariée ou famille monoparentale avec charge d'enfant(s)</t>
  </si>
  <si>
    <t>Steuerfüsse der Gemeindesteuer :</t>
  </si>
  <si>
    <t>für eine alleinstehende Person ohne Kinderunterhaltspflicht</t>
  </si>
  <si>
    <t>&lt;     Nouveau 2007</t>
  </si>
  <si>
    <t>falsche Eintragung…</t>
  </si>
  <si>
    <t>für verheiratete Person oder eine Einelternfamilie mit Kinderunterhaltspflicht</t>
  </si>
  <si>
    <t>&lt;     Contrôle d'erreur réussi ? (aucune erreur tolérée)</t>
  </si>
  <si>
    <t>&gt;     Steuerfuss der Kirchensteuer für das Einkommen</t>
  </si>
  <si>
    <t>&gt;     Steuerfuss der Kirchensteuer für das Vermögen</t>
  </si>
  <si>
    <t>&gt;     Steuerfuss des Kantons für das Einkommen</t>
  </si>
  <si>
    <t>&gt;     Steuerfuss des Kantons für das Vermögen</t>
  </si>
  <si>
    <t xml:space="preserve">         Tragen Sie bitte Ihre Situation ein!</t>
  </si>
  <si>
    <t>Zu bezahlende Steuern :</t>
  </si>
  <si>
    <t>Alleinstehende Person ohne Kinderunterhaltspflicht</t>
  </si>
  <si>
    <t>Verheiratete Person oder Einelternfamilie mit Kinderunterhaltspflicht</t>
  </si>
  <si>
    <t>Steuerfüsse der Kirchensteuer :</t>
  </si>
  <si>
    <t>Messages d'erreurs Deutsch</t>
  </si>
  <si>
    <t>Messages d'erreurs Français</t>
  </si>
  <si>
    <t>&lt;     commentaires en allemand</t>
  </si>
  <si>
    <t>&lt;     Nouveau 2007 : Affichage pour information : report de l'impôt cantonal de base pour une meilleure compréhension !</t>
  </si>
  <si>
    <t>La langue est adaptée en fonction du paramètre linguistique saisi</t>
  </si>
  <si>
    <t>Eléments du tableau de calculs Deutsch</t>
  </si>
  <si>
    <t xml:space="preserve">Eléments du tableau de calculs Français </t>
  </si>
  <si>
    <t>Libellés de saisie Deutsch</t>
  </si>
  <si>
    <t>Remarques Français</t>
  </si>
  <si>
    <t>Remarques Deutsch</t>
  </si>
  <si>
    <t>Titres et explications Deutsch</t>
  </si>
  <si>
    <t>Titres et explications Français</t>
  </si>
  <si>
    <t>Libellés: report des saisies utilisateur et paramètres liés au contrôles de cohérence</t>
  </si>
  <si>
    <t xml:space="preserve"> Note interne : les ajustements des formules de l'utilitaire de calcul débutent ici :  feuille de référence suppl. / gestion linguistique / contrôles des saisies / seuils de tolérance au niveau saisie / introduction des coefficients (adaptation du barème)</t>
  </si>
  <si>
    <t>Références des textes Deutsch (colonne A)</t>
  </si>
  <si>
    <t>Références des textes Français (colonne C)</t>
  </si>
  <si>
    <t>Références des calculs et contrôles d'erreurs excel</t>
  </si>
  <si>
    <t>Légende des couleurs, incations pour mise à jour :</t>
  </si>
  <si>
    <t xml:space="preserve">         FALSCH! Tragen Sie bitte die Zahl 1 oder 2 nach Ihrer Situation ein!             Λ                         </t>
  </si>
  <si>
    <t xml:space="preserve"> &lt;   INCORRECT  ! Veuillez vérifier le coefficient saisi !</t>
  </si>
  <si>
    <t xml:space="preserve">  &lt;   FALSCH! Prüfen Sie bitte den erfassten Steuerfuss!</t>
  </si>
  <si>
    <t>Paramètres bloquants et messages de contrôle liés à la saisie</t>
  </si>
  <si>
    <t>Langue de la version sélectionnée : Vrai = Deutsch / Faux = Français :</t>
  </si>
  <si>
    <t>&lt;     Nouveau 2007 : pas de contrainte supplémentaire</t>
  </si>
  <si>
    <t>Note interne mportante dès 2007 / correction calcul du splitting sous TAX-PP :</t>
  </si>
  <si>
    <t>double plancher: une première fois sur le revenu imposable déterminant, une seconde fois</t>
  </si>
  <si>
    <t>sur le revenu déterminant après splitting</t>
  </si>
  <si>
    <t>Vers 6.1 _ Mod 1.0 / PR / 18.01.08 - adaptation des coefficients + liens hypertextes disponibles</t>
  </si>
  <si>
    <t>Vers 6.1 _ Mod 1.1 / PR / 05.02.08 - rectification calcul du splitting 1ère mise à disposition Internet</t>
  </si>
  <si>
    <t>Note interne mportante dès 2009 / correction barème CAN</t>
  </si>
  <si>
    <t>adaptation des paliers Fortune progression à froid</t>
  </si>
  <si>
    <t>adaptation des paliers Revenu 4% + 2 palliers</t>
  </si>
  <si>
    <t>&lt;     Modifié 2009</t>
  </si>
  <si>
    <t>&lt;     Modifié 2009      &gt;</t>
  </si>
  <si>
    <t>&lt;     Nouveau 2009 : limites fixées le 19.01.09 par MG</t>
  </si>
  <si>
    <t>Vers 6.2 _ Mod 1.0 / PR / 19.01.09 - adaptation des barèmes 2009 et des coefficients, modifié 2008 en 2009 dans textes, modifié liens Internet</t>
  </si>
  <si>
    <t xml:space="preserve">&gt;     votre revenu </t>
  </si>
  <si>
    <t xml:space="preserve">&gt;     votre fortune </t>
  </si>
  <si>
    <t>&gt;     votre revenu IFD</t>
  </si>
  <si>
    <t>&gt;     Ihr Einkommen</t>
  </si>
  <si>
    <t>&gt;     Ihr Vermögen</t>
  </si>
  <si>
    <t>&gt;     Ihr Einkommen DBSt</t>
  </si>
  <si>
    <t>&gt;     imposable</t>
  </si>
  <si>
    <t>&gt;     Steuerbares</t>
  </si>
  <si>
    <t xml:space="preserve">&gt;     déterminant présumé </t>
  </si>
  <si>
    <t>&gt;     déterminant (si connu)</t>
  </si>
  <si>
    <t>déterminant</t>
  </si>
  <si>
    <t>Imposable</t>
  </si>
  <si>
    <t>&gt;     massgebender Satz (wenn bekannt)</t>
  </si>
  <si>
    <t>&gt;     voraussichtlicher massgebender Satz</t>
  </si>
  <si>
    <t>FALSCH! Tragen Sie bitte einen Betrag ein!</t>
  </si>
  <si>
    <t xml:space="preserve">INCORRECT  ! Veuillez introduire un montant ! </t>
  </si>
  <si>
    <t>Vers 7.1_Mod 1.0_SM_28.02.09 - ajout du déterminant pour le taux</t>
  </si>
  <si>
    <t>imposable</t>
  </si>
  <si>
    <t>Veuillez introduire votre statut!</t>
  </si>
  <si>
    <t>Note interne mportante dès 2010</t>
  </si>
  <si>
    <t>correction de l'arrondi pour la fortune (supprimé arrondi INF)</t>
  </si>
  <si>
    <t>correction de l'arrondi pour l'IFD (ajouté arrondi INF)</t>
  </si>
  <si>
    <t>Note interne mportante dès 2011</t>
  </si>
  <si>
    <t>Modification du taux de splitting de 56% à 50%</t>
  </si>
  <si>
    <t>Modification du barème de l'impôt sur la fortune</t>
  </si>
  <si>
    <t>Barème cantonal dès 2011</t>
  </si>
  <si>
    <t>Modification du barème IFD</t>
  </si>
  <si>
    <t xml:space="preserve">&gt;     le chiffre  qui correspond à votre situation </t>
  </si>
  <si>
    <t xml:space="preserve">FALSCH! Die Anzahl Kinder kann nur eine positive Zahl sein. Berichtigen Sie die Eingabe…. </t>
  </si>
  <si>
    <t>&lt;     erreurs sur saisies nbr d'enfant(s)</t>
  </si>
  <si>
    <t xml:space="preserve">INCORRECT  ! Veuillez introduire le chiffre 1 ou 2 selon votre situation !                                   </t>
  </si>
  <si>
    <t>Taux de splitting :</t>
  </si>
  <si>
    <t>Déduction pour enfant sur la cote IFD</t>
  </si>
  <si>
    <t>IFD sur le revenu avant déduction enfant(s) sur la cote</t>
  </si>
  <si>
    <t>IFD sur le revenu après déduction pour enfant(s) sur la cote</t>
  </si>
  <si>
    <t>Déduction enfant IFD</t>
  </si>
  <si>
    <t xml:space="preserve"> INCOHERENT   ! Veuillez vérifier votre situation!</t>
  </si>
  <si>
    <t>Le montant de l'impôt fédéral direct (IFD) a été diminué de Fr.</t>
  </si>
  <si>
    <t>Der Steuerbetrag der direkten Bundessteuer ermässigt sich um</t>
  </si>
  <si>
    <r>
      <rPr>
        <sz val="14"/>
        <color indexed="16"/>
        <rFont val="Arial"/>
        <family val="2"/>
      </rPr>
      <t xml:space="preserve">ZUSAMMENHANGSLOS  </t>
    </r>
    <r>
      <rPr>
        <sz val="12"/>
        <color indexed="16"/>
        <rFont val="Arial"/>
        <family val="2"/>
      </rPr>
      <t>! Prüfen Sie bitte Ihre Situation!</t>
    </r>
  </si>
  <si>
    <t>&lt;     erreurs sur saisies nbr d'enfant(s) trop important</t>
  </si>
  <si>
    <t>FALSCH! Dezimalzahlen sind für die Anzahl Kinder nicht erlaubt. Geben Sie eine ganze Zahl ein.</t>
  </si>
  <si>
    <t xml:space="preserve">&gt;     Anzahl der Kinder </t>
  </si>
  <si>
    <t>&gt;     nombre d'enfant(s) à charge</t>
  </si>
  <si>
    <t>ÊTES-VOUS SÛR? Veuillez vérifiez le nombre d'enfants !</t>
  </si>
  <si>
    <t>SIND SIE SICHER? Prüfen Sie bitte die Anzahl Kinder !</t>
  </si>
  <si>
    <t>.- Franken für den zusätzlichen Kinderabzug.</t>
  </si>
  <si>
    <t>.- au titre de la déduction supplémentaire pour enfant(s).</t>
  </si>
  <si>
    <t xml:space="preserve">INCORRECT  ! Décimale pour le nombre d'enfant(s) non admise. Veuillez modifier la saisie avec un nombre entier. </t>
  </si>
  <si>
    <t xml:space="preserve">INCORRECT  ! le nombre d'enfant(s) ne peut être que positif. Veuillez modifier la saisie. </t>
  </si>
  <si>
    <t xml:space="preserve">INCORRECT  ! Veuillez introduire un nombre ! </t>
  </si>
  <si>
    <t>FALSCH! Tragen Sie bitte eine Zahl ein!</t>
  </si>
  <si>
    <t xml:space="preserve"> und für das Vermögen</t>
  </si>
  <si>
    <t xml:space="preserve"> et sur la fortune</t>
  </si>
  <si>
    <t>Note interne mportante dès 2012</t>
  </si>
  <si>
    <t>Note interne mportante dès 2013</t>
  </si>
  <si>
    <t>Pas de modification</t>
  </si>
  <si>
    <t>Barème cantonal dès 2012</t>
  </si>
  <si>
    <t>Seul sans enfant IFD dès 2012/Post</t>
  </si>
  <si>
    <t>Marié ou avec enfant IFD dès 2012/Post</t>
  </si>
  <si>
    <t>—</t>
  </si>
  <si>
    <t>Tragen Sie die steuerbaren Elemente und die Steuerfüsse der Gemeinden und Pfarreien (violette Zellen) ein:</t>
  </si>
  <si>
    <t>Insérez les éléments imposables et les coefficients communaux et ecclésiastiques (cellules violettes) :</t>
  </si>
  <si>
    <t>Note interne mportante dès 2014</t>
  </si>
  <si>
    <t>Introduction de l'impôt minimum de 50.-</t>
  </si>
  <si>
    <t>IMPOT MINIMUM (dès 2014)</t>
  </si>
  <si>
    <t>Dès 2014, si, par l'effet des déductions sociales, le revenu imposable est inférieur au seuil d'imposition de 5'100.-, un impôt minimal de 50.- s'applique.</t>
  </si>
  <si>
    <t>Ab 2014, wird eine Mindeststeuer von Fr. 50.- erhoben, wenn infolge der Sozialabzüge die Untergrenze für die Besteuerung des Einkommens (Fr. 5‘100.-) nicht erreicht wird.</t>
  </si>
  <si>
    <t xml:space="preserve"> (mise à jour 2014 non encore disponible) </t>
  </si>
  <si>
    <t>(neuer Stand 2014 noch nicht verfügbar)</t>
  </si>
  <si>
    <t>Eine Liste mit den verschiedenen Steuerfüssen für die Gemeinde- und Kirchensteuer kann an folgender Adresse eingesehen werden :</t>
  </si>
  <si>
    <t>Une liste des coefficients communaux et ecclésiastiques peut être consultée à l'adresse suivante :</t>
  </si>
  <si>
    <t>sur le revenu (idem dès 2009)</t>
  </si>
  <si>
    <t>Note interne mportante dès 2015</t>
  </si>
  <si>
    <t>Note interne mportante dès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</si>
</sst>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 * #,##0.00_ ;_ * \-#,##0.00_ ;_ * &quot;-&quot;??_ ;_ @_ "/>
    <numFmt numFmtId="164" formatCode="_ &quot;fr.&quot;\ * #,##0_ ;_ &quot;fr.&quot;\ * \-#,##0_ ;_ &quot;fr.&quot;\ * &quot;-&quot;_ ;_ @_ "/>
    <numFmt numFmtId="165" formatCode="_ &quot;fr.&quot;\ * #,##0.00_ ;_ &quot;fr.&quot;\ * \-#,##0.00_ ;_ &quot;fr.&quot;\ * &quot;-&quot;??_ ;_ @_ "/>
    <numFmt numFmtId="166" formatCode="0\ \ %"/>
    <numFmt numFmtId="167" formatCode="#,##0.0000"/>
    <numFmt numFmtId="168" formatCode="0.0000"/>
    <numFmt numFmtId="169" formatCode="0.000\ %"/>
    <numFmt numFmtId="170" formatCode="#,##0.00_ ;\-#,##0.00\ "/>
    <numFmt numFmtId="171" formatCode="_ * #,##0.0000000_ ;_ * \-#,##0.0000000_ ;_ * &quot;-&quot;??_ ;_ @_ "/>
    <numFmt numFmtId="172" formatCode="#,##0.000"/>
  </numFmts>
  <fonts count="6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1.5"/>
      <name val="Arial"/>
      <family val="2"/>
    </font>
    <font>
      <b/>
      <sz val="11.5"/>
      <name val="Arial"/>
      <family val="2"/>
    </font>
    <font>
      <sz val="11.5"/>
      <name val="Bookman Old Style"/>
      <family val="1"/>
    </font>
    <font>
      <b/>
      <i/>
      <sz val="12"/>
      <color indexed="10"/>
      <name val="Arial"/>
      <family val="2"/>
    </font>
    <font>
      <b/>
      <i/>
      <sz val="11.5"/>
      <color indexed="10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b/>
      <sz val="12"/>
      <color indexed="12"/>
      <name val="Arial"/>
      <family val="2"/>
    </font>
    <font>
      <i/>
      <sz val="11"/>
      <name val="Arial"/>
      <family val="2"/>
    </font>
    <font>
      <sz val="14"/>
      <name val="Arial"/>
      <family val="2"/>
    </font>
    <font>
      <b/>
      <sz val="18"/>
      <color indexed="9"/>
      <name val="Arial"/>
      <family val="2"/>
    </font>
    <font>
      <b/>
      <sz val="14"/>
      <color indexed="9"/>
      <name val="Arial"/>
      <family val="2"/>
    </font>
    <font>
      <b/>
      <sz val="14"/>
      <color indexed="61"/>
      <name val="Arial"/>
      <family val="2"/>
    </font>
    <font>
      <b/>
      <sz val="14"/>
      <name val="Arial"/>
      <family val="2"/>
    </font>
    <font>
      <b/>
      <sz val="14"/>
      <color indexed="53"/>
      <name val="Arial"/>
      <family val="2"/>
    </font>
    <font>
      <b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Book Antiqua"/>
      <family val="1"/>
    </font>
    <font>
      <b/>
      <sz val="12"/>
      <color indexed="9"/>
      <name val="Arial"/>
      <family val="2"/>
    </font>
    <font>
      <b/>
      <sz val="10"/>
      <color indexed="10"/>
      <name val="Arial"/>
      <family val="2"/>
    </font>
    <font>
      <i/>
      <sz val="12"/>
      <name val="Arial"/>
      <family val="2"/>
    </font>
    <font>
      <sz val="10"/>
      <color indexed="9"/>
      <name val="Arial"/>
      <family val="2"/>
    </font>
    <font>
      <sz val="12"/>
      <color indexed="9"/>
      <name val="Arial"/>
      <family val="2"/>
    </font>
    <font>
      <sz val="10"/>
      <color indexed="18"/>
      <name val="Arial"/>
      <family val="2"/>
    </font>
    <font>
      <b/>
      <sz val="12"/>
      <color indexed="18"/>
      <name val="Arial"/>
      <family val="2"/>
    </font>
    <font>
      <sz val="12"/>
      <color indexed="18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i/>
      <u/>
      <sz val="11"/>
      <name val="Arial"/>
      <family val="2"/>
    </font>
    <font>
      <sz val="12.5"/>
      <name val="Arial"/>
      <family val="2"/>
    </font>
    <font>
      <sz val="12"/>
      <color indexed="16"/>
      <name val="Arial"/>
      <family val="2"/>
    </font>
    <font>
      <u/>
      <sz val="12"/>
      <color indexed="16"/>
      <name val="Arial"/>
      <family val="2"/>
    </font>
    <font>
      <b/>
      <sz val="12"/>
      <color indexed="62"/>
      <name val="Arial"/>
      <family val="2"/>
    </font>
    <font>
      <u/>
      <sz val="10"/>
      <color indexed="10"/>
      <name val="Arial"/>
      <family val="2"/>
    </font>
    <font>
      <sz val="10"/>
      <color indexed="10"/>
      <name val="Book Antiqua"/>
      <family val="1"/>
    </font>
    <font>
      <sz val="10"/>
      <color indexed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sz val="11.5"/>
      <color indexed="10"/>
      <name val="Arial"/>
      <family val="2"/>
    </font>
    <font>
      <sz val="14"/>
      <color indexed="16"/>
      <name val="Arial"/>
      <family val="2"/>
    </font>
    <font>
      <sz val="10"/>
      <color indexed="43"/>
      <name val="Arial"/>
      <family val="2"/>
    </font>
    <font>
      <sz val="16"/>
      <name val="Arial"/>
      <family val="2"/>
    </font>
    <font>
      <b/>
      <sz val="11.5"/>
      <color theme="0"/>
      <name val="Arial"/>
      <family val="2"/>
    </font>
    <font>
      <sz val="11.5"/>
      <color theme="0"/>
      <name val="Arial"/>
      <family val="2"/>
    </font>
    <font>
      <sz val="10"/>
      <color theme="0"/>
      <name val="Arial"/>
      <family val="2"/>
    </font>
    <font>
      <b/>
      <sz val="10"/>
      <color rgb="FFFFFF00"/>
      <name val="Arial"/>
      <family val="2"/>
    </font>
    <font>
      <sz val="10"/>
      <color rgb="FFFF0000"/>
      <name val="Arial"/>
      <family val="2"/>
    </font>
    <font>
      <i/>
      <sz val="11.5"/>
      <color theme="0"/>
      <name val="Arial"/>
      <family val="2"/>
    </font>
    <font>
      <b/>
      <sz val="11.5"/>
      <color rgb="FFFF0000"/>
      <name val="Arial"/>
      <family val="2"/>
    </font>
    <font>
      <b/>
      <i/>
      <sz val="12"/>
      <color rgb="FFFF0000"/>
      <name val="Arial"/>
      <family val="2"/>
    </font>
    <font>
      <b/>
      <sz val="11.5"/>
      <color rgb="FFFF0000"/>
      <name val="Bookman Old Style"/>
      <family val="1"/>
    </font>
    <font>
      <b/>
      <sz val="13"/>
      <color rgb="FF6639B7"/>
      <name val="Arial"/>
      <family val="2"/>
    </font>
  </fonts>
  <fills count="13">
    <fill>
      <patternFill patternType="none"/>
    </fill>
    <fill>
      <patternFill patternType="gray125"/>
    </fill>
    <fill>
      <patternFill patternType="lightUp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51"/>
        <bgColor indexed="64"/>
      </patternFill>
    </fill>
    <fill>
      <patternFill patternType="lightUp">
        <bgColor indexed="51"/>
      </patternFill>
    </fill>
    <fill>
      <patternFill patternType="solid">
        <fgColor indexed="20"/>
        <bgColor indexed="64"/>
      </patternFill>
    </fill>
    <fill>
      <patternFill patternType="solid">
        <fgColor rgb="FFE0D9F2"/>
        <bgColor indexed="64"/>
      </patternFill>
    </fill>
    <fill>
      <patternFill patternType="solid">
        <fgColor rgb="FFFFFF00"/>
        <bgColor indexed="64"/>
      </patternFill>
    </fill>
  </fills>
  <borders count="102">
    <border>
      <left/>
      <right/>
      <top/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medium">
        <color indexed="10"/>
      </left>
      <right style="medium">
        <color indexed="10"/>
      </right>
      <top/>
      <bottom style="medium">
        <color indexed="1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dotted">
        <color indexed="10"/>
      </top>
      <bottom style="dotted">
        <color indexed="1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16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32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16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48"/>
      </right>
      <top/>
      <bottom/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6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16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10"/>
      </top>
      <bottom style="dotted">
        <color indexed="10"/>
      </bottom>
      <diagonal/>
    </border>
    <border>
      <left/>
      <right style="medium">
        <color indexed="64"/>
      </right>
      <top style="dotted">
        <color indexed="10"/>
      </top>
      <bottom style="dotted">
        <color indexed="1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6"/>
      </left>
      <right/>
      <top/>
      <bottom style="medium">
        <color indexed="16"/>
      </bottom>
      <diagonal/>
    </border>
    <border>
      <left/>
      <right/>
      <top/>
      <bottom style="medium">
        <color indexed="16"/>
      </bottom>
      <diagonal/>
    </border>
    <border>
      <left/>
      <right style="medium">
        <color indexed="16"/>
      </right>
      <top/>
      <bottom style="medium">
        <color indexed="16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rgb="FF6639B7"/>
      </left>
      <right/>
      <top style="medium">
        <color rgb="FF6639B7"/>
      </top>
      <bottom style="medium">
        <color rgb="FF6639B7"/>
      </bottom>
      <diagonal/>
    </border>
    <border>
      <left/>
      <right style="medium">
        <color rgb="FF6639B7"/>
      </right>
      <top style="medium">
        <color rgb="FF6639B7"/>
      </top>
      <bottom style="medium">
        <color rgb="FF6639B7"/>
      </bottom>
      <diagonal/>
    </border>
    <border>
      <left style="medium">
        <color rgb="FF6639B7"/>
      </left>
      <right/>
      <top style="medium">
        <color rgb="FF6639B7"/>
      </top>
      <bottom/>
      <diagonal/>
    </border>
    <border>
      <left/>
      <right/>
      <top style="medium">
        <color rgb="FF6639B7"/>
      </top>
      <bottom/>
      <diagonal/>
    </border>
    <border>
      <left/>
      <right style="medium">
        <color rgb="FF6639B7"/>
      </right>
      <top style="medium">
        <color rgb="FF6639B7"/>
      </top>
      <bottom/>
      <diagonal/>
    </border>
    <border>
      <left style="medium">
        <color rgb="FF6639B7"/>
      </left>
      <right/>
      <top/>
      <bottom style="medium">
        <color rgb="FF6639B7"/>
      </bottom>
      <diagonal/>
    </border>
    <border>
      <left/>
      <right/>
      <top/>
      <bottom style="medium">
        <color rgb="FF6639B7"/>
      </bottom>
      <diagonal/>
    </border>
    <border>
      <left/>
      <right style="medium">
        <color rgb="FF6639B7"/>
      </right>
      <top/>
      <bottom style="medium">
        <color rgb="FF6639B7"/>
      </bottom>
      <diagonal/>
    </border>
    <border>
      <left/>
      <right/>
      <top style="thin">
        <color rgb="FF6639B7"/>
      </top>
      <bottom style="thin">
        <color rgb="FF6639B7"/>
      </bottom>
      <diagonal/>
    </border>
    <border>
      <left/>
      <right/>
      <top style="thin">
        <color rgb="FF6639B7"/>
      </top>
      <bottom style="hair">
        <color indexed="64"/>
      </bottom>
      <diagonal/>
    </border>
    <border>
      <left/>
      <right/>
      <top style="thin">
        <color rgb="FF6639B7"/>
      </top>
      <bottom/>
      <diagonal/>
    </border>
    <border>
      <left style="thick">
        <color theme="0"/>
      </left>
      <right/>
      <top style="thin">
        <color rgb="FF6639B7"/>
      </top>
      <bottom style="hair">
        <color indexed="64"/>
      </bottom>
      <diagonal/>
    </border>
    <border>
      <left style="thick">
        <color theme="0"/>
      </left>
      <right/>
      <top style="hair">
        <color indexed="64"/>
      </top>
      <bottom style="hair">
        <color indexed="64"/>
      </bottom>
      <diagonal/>
    </border>
    <border>
      <left style="thick">
        <color theme="0"/>
      </left>
      <right/>
      <top style="hair">
        <color indexed="64"/>
      </top>
      <bottom/>
      <diagonal/>
    </border>
    <border>
      <left style="thick">
        <color theme="0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6639B7"/>
      </top>
      <bottom style="thin">
        <color rgb="FF6639B7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37">
    <xf numFmtId="0" fontId="0" fillId="0" borderId="0" xfId="0"/>
    <xf numFmtId="0" fontId="2" fillId="0" borderId="0" xfId="2" applyFont="1" applyAlignment="1" applyProtection="1">
      <alignment vertical="center"/>
    </xf>
    <xf numFmtId="0" fontId="6" fillId="0" borderId="0" xfId="2" applyFont="1" applyAlignment="1" applyProtection="1">
      <alignment horizontal="left" vertical="center"/>
    </xf>
    <xf numFmtId="0" fontId="6" fillId="0" borderId="0" xfId="2" applyFont="1" applyAlignment="1" applyProtection="1">
      <alignment vertical="center"/>
    </xf>
    <xf numFmtId="166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2" applyFont="1" applyAlignment="1" applyProtection="1">
      <alignment vertical="center" wrapText="1"/>
    </xf>
    <xf numFmtId="0" fontId="18" fillId="0" borderId="0" xfId="2" applyFont="1" applyFill="1" applyBorder="1" applyAlignment="1" applyProtection="1">
      <alignment vertical="center"/>
      <protection locked="0"/>
    </xf>
    <xf numFmtId="0" fontId="19" fillId="0" borderId="0" xfId="2" applyFont="1" applyFill="1" applyBorder="1" applyAlignment="1" applyProtection="1">
      <alignment vertical="center"/>
      <protection locked="0"/>
    </xf>
    <xf numFmtId="0" fontId="19" fillId="0" borderId="0" xfId="2" applyFont="1" applyFill="1" applyAlignment="1" applyProtection="1">
      <alignment horizontal="left" vertical="center"/>
      <protection locked="0"/>
    </xf>
    <xf numFmtId="0" fontId="21" fillId="0" borderId="0" xfId="2" applyFont="1" applyAlignment="1" applyProtection="1">
      <alignment horizontal="center" vertical="center"/>
      <protection locked="0"/>
    </xf>
    <xf numFmtId="0" fontId="5" fillId="0" borderId="0" xfId="2" applyFont="1" applyAlignment="1" applyProtection="1">
      <alignment horizontal="left"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22" fillId="0" borderId="0" xfId="2" applyFont="1" applyAlignment="1" applyProtection="1">
      <alignment vertical="center" wrapText="1"/>
      <protection locked="0"/>
    </xf>
    <xf numFmtId="0" fontId="23" fillId="0" borderId="0" xfId="2" applyFont="1" applyAlignment="1" applyProtection="1">
      <alignment vertical="center" wrapText="1"/>
      <protection locked="0"/>
    </xf>
    <xf numFmtId="0" fontId="2" fillId="2" borderId="0" xfId="2" applyFont="1" applyFill="1" applyAlignment="1" applyProtection="1">
      <alignment vertical="center"/>
      <protection locked="0"/>
    </xf>
    <xf numFmtId="0" fontId="2" fillId="0" borderId="0" xfId="2" applyFont="1" applyAlignment="1" applyProtection="1">
      <alignment horizontal="centerContinuous" vertical="center"/>
      <protection locked="0"/>
    </xf>
    <xf numFmtId="0" fontId="2" fillId="0" borderId="1" xfId="2" applyFont="1" applyBorder="1" applyAlignment="1" applyProtection="1">
      <alignment horizontal="center" vertical="center"/>
      <protection locked="0"/>
    </xf>
    <xf numFmtId="3" fontId="25" fillId="3" borderId="2" xfId="2" applyNumberFormat="1" applyFont="1" applyFill="1" applyBorder="1" applyAlignment="1" applyProtection="1">
      <alignment horizontal="center" vertical="center"/>
      <protection locked="0"/>
    </xf>
    <xf numFmtId="3" fontId="25" fillId="3" borderId="3" xfId="2" applyNumberFormat="1" applyFont="1" applyFill="1" applyBorder="1" applyAlignment="1" applyProtection="1">
      <alignment horizontal="center" vertical="center"/>
      <protection locked="0"/>
    </xf>
    <xf numFmtId="0" fontId="2" fillId="0" borderId="1" xfId="2" applyFont="1" applyBorder="1" applyAlignment="1" applyProtection="1">
      <alignment horizontal="center"/>
      <protection locked="0"/>
    </xf>
    <xf numFmtId="0" fontId="2" fillId="0" borderId="4" xfId="2" applyFont="1" applyBorder="1" applyAlignment="1" applyProtection="1">
      <alignment horizontal="center" vertical="center"/>
      <protection locked="0"/>
    </xf>
    <xf numFmtId="0" fontId="25" fillId="0" borderId="5" xfId="2" applyFont="1" applyBorder="1" applyAlignment="1" applyProtection="1">
      <alignment horizontal="center" vertical="center"/>
      <protection locked="0"/>
    </xf>
    <xf numFmtId="0" fontId="25" fillId="0" borderId="6" xfId="2" applyFont="1" applyBorder="1" applyAlignment="1" applyProtection="1">
      <alignment horizontal="center" vertical="center"/>
      <protection locked="0"/>
    </xf>
    <xf numFmtId="0" fontId="2" fillId="4" borderId="7" xfId="2" applyFont="1" applyFill="1" applyBorder="1" applyAlignment="1" applyProtection="1">
      <alignment horizontal="center" vertical="center"/>
      <protection locked="0"/>
    </xf>
    <xf numFmtId="0" fontId="2" fillId="4" borderId="8" xfId="2" applyFont="1" applyFill="1" applyBorder="1" applyAlignment="1" applyProtection="1">
      <alignment horizontal="center" vertical="center"/>
      <protection locked="0"/>
    </xf>
    <xf numFmtId="0" fontId="2" fillId="0" borderId="9" xfId="2" applyFont="1" applyFill="1" applyBorder="1" applyAlignment="1" applyProtection="1">
      <alignment vertical="center"/>
      <protection locked="0"/>
    </xf>
    <xf numFmtId="0" fontId="2" fillId="0" borderId="10" xfId="2" applyFont="1" applyBorder="1" applyAlignment="1" applyProtection="1">
      <alignment vertical="center"/>
      <protection locked="0"/>
    </xf>
    <xf numFmtId="0" fontId="2" fillId="0" borderId="11" xfId="2" applyFont="1" applyBorder="1" applyAlignment="1" applyProtection="1">
      <alignment vertical="center"/>
      <protection locked="0"/>
    </xf>
    <xf numFmtId="3" fontId="2" fillId="4" borderId="9" xfId="2" applyNumberFormat="1" applyFont="1" applyFill="1" applyBorder="1" applyAlignment="1" applyProtection="1">
      <alignment horizontal="center" vertical="center"/>
      <protection locked="0"/>
    </xf>
    <xf numFmtId="167" fontId="2" fillId="5" borderId="9" xfId="2" applyNumberFormat="1" applyFont="1" applyFill="1" applyBorder="1" applyAlignment="1" applyProtection="1">
      <alignment horizontal="center" vertical="center"/>
      <protection locked="0"/>
    </xf>
    <xf numFmtId="165" fontId="2" fillId="5" borderId="12" xfId="2" applyNumberFormat="1" applyFont="1" applyFill="1" applyBorder="1" applyAlignment="1" applyProtection="1">
      <alignment vertical="center"/>
      <protection locked="0"/>
    </xf>
    <xf numFmtId="167" fontId="2" fillId="6" borderId="9" xfId="2" applyNumberFormat="1" applyFont="1" applyFill="1" applyBorder="1" applyAlignment="1" applyProtection="1">
      <alignment horizontal="center" vertical="center"/>
      <protection locked="0"/>
    </xf>
    <xf numFmtId="165" fontId="2" fillId="6" borderId="12" xfId="2" applyNumberFormat="1" applyFont="1" applyFill="1" applyBorder="1" applyAlignment="1" applyProtection="1">
      <alignment vertical="center"/>
      <protection locked="0"/>
    </xf>
    <xf numFmtId="0" fontId="2" fillId="0" borderId="13" xfId="2" applyFont="1" applyFill="1" applyBorder="1" applyAlignment="1" applyProtection="1">
      <alignment vertical="center"/>
      <protection locked="0"/>
    </xf>
    <xf numFmtId="0" fontId="2" fillId="0" borderId="14" xfId="2" applyFont="1" applyBorder="1" applyAlignment="1" applyProtection="1">
      <alignment vertical="center"/>
      <protection locked="0"/>
    </xf>
    <xf numFmtId="0" fontId="2" fillId="0" borderId="15" xfId="2" applyFont="1" applyBorder="1" applyAlignment="1" applyProtection="1">
      <alignment vertical="center"/>
      <protection locked="0"/>
    </xf>
    <xf numFmtId="3" fontId="2" fillId="4" borderId="13" xfId="2" applyNumberFormat="1" applyFont="1" applyFill="1" applyBorder="1" applyAlignment="1" applyProtection="1">
      <alignment horizontal="center" vertical="center"/>
      <protection locked="0"/>
    </xf>
    <xf numFmtId="168" fontId="2" fillId="5" borderId="13" xfId="0" applyNumberFormat="1" applyFont="1" applyFill="1" applyBorder="1" applyAlignment="1" applyProtection="1">
      <alignment horizontal="center" vertical="center"/>
      <protection locked="0"/>
    </xf>
    <xf numFmtId="165" fontId="2" fillId="5" borderId="16" xfId="2" applyNumberFormat="1" applyFont="1" applyFill="1" applyBorder="1" applyAlignment="1" applyProtection="1">
      <alignment vertical="center"/>
      <protection locked="0"/>
    </xf>
    <xf numFmtId="168" fontId="2" fillId="6" borderId="13" xfId="2" applyNumberFormat="1" applyFont="1" applyFill="1" applyBorder="1" applyAlignment="1" applyProtection="1">
      <alignment horizontal="center" vertical="center"/>
      <protection locked="0"/>
    </xf>
    <xf numFmtId="165" fontId="2" fillId="6" borderId="16" xfId="2" applyNumberFormat="1" applyFont="1" applyFill="1" applyBorder="1" applyAlignment="1" applyProtection="1">
      <alignment vertical="center"/>
      <protection locked="0"/>
    </xf>
    <xf numFmtId="0" fontId="2" fillId="0" borderId="17" xfId="2" applyFont="1" applyFill="1" applyBorder="1" applyAlignment="1" applyProtection="1">
      <alignment vertical="center"/>
      <protection locked="0"/>
    </xf>
    <xf numFmtId="0" fontId="2" fillId="0" borderId="6" xfId="2" applyFont="1" applyBorder="1" applyAlignment="1" applyProtection="1">
      <alignment vertical="center"/>
      <protection locked="0"/>
    </xf>
    <xf numFmtId="0" fontId="2" fillId="0" borderId="18" xfId="2" applyFont="1" applyBorder="1" applyAlignment="1" applyProtection="1">
      <alignment vertical="center"/>
      <protection locked="0"/>
    </xf>
    <xf numFmtId="4" fontId="2" fillId="5" borderId="17" xfId="2" applyNumberFormat="1" applyFont="1" applyFill="1" applyBorder="1" applyAlignment="1" applyProtection="1">
      <alignment horizontal="center" vertical="center"/>
      <protection locked="0"/>
    </xf>
    <xf numFmtId="165" fontId="2" fillId="5" borderId="19" xfId="2" applyNumberFormat="1" applyFont="1" applyFill="1" applyBorder="1" applyAlignment="1" applyProtection="1">
      <alignment vertical="center"/>
      <protection locked="0"/>
    </xf>
    <xf numFmtId="4" fontId="2" fillId="6" borderId="17" xfId="2" applyNumberFormat="1" applyFont="1" applyFill="1" applyBorder="1" applyAlignment="1" applyProtection="1">
      <alignment horizontal="center" vertical="center"/>
      <protection locked="0"/>
    </xf>
    <xf numFmtId="165" fontId="2" fillId="6" borderId="19" xfId="2" applyNumberFormat="1" applyFont="1" applyFill="1" applyBorder="1" applyAlignment="1" applyProtection="1">
      <alignment vertical="center"/>
      <protection locked="0"/>
    </xf>
    <xf numFmtId="0" fontId="2" fillId="0" borderId="0" xfId="2" applyFont="1" applyFill="1" applyAlignment="1" applyProtection="1">
      <alignment vertical="center"/>
      <protection locked="0"/>
    </xf>
    <xf numFmtId="0" fontId="2" fillId="0" borderId="0" xfId="2" applyFont="1" applyAlignment="1" applyProtection="1">
      <alignment vertical="center"/>
      <protection locked="0"/>
    </xf>
    <xf numFmtId="3" fontId="2" fillId="0" borderId="0" xfId="2" applyNumberFormat="1" applyFont="1" applyFill="1" applyAlignment="1" applyProtection="1">
      <alignment horizontal="center" vertical="center"/>
      <protection locked="0"/>
    </xf>
    <xf numFmtId="4" fontId="2" fillId="0" borderId="18" xfId="2" applyNumberFormat="1" applyFont="1" applyFill="1" applyBorder="1" applyAlignment="1" applyProtection="1">
      <alignment horizontal="center" vertical="center"/>
      <protection locked="0"/>
    </xf>
    <xf numFmtId="165" fontId="2" fillId="0" borderId="0" xfId="2" applyNumberFormat="1" applyFont="1" applyFill="1" applyBorder="1" applyAlignment="1" applyProtection="1">
      <alignment vertical="center"/>
      <protection locked="0"/>
    </xf>
    <xf numFmtId="0" fontId="2" fillId="0" borderId="0" xfId="2" applyFont="1" applyFill="1" applyBorder="1" applyAlignment="1" applyProtection="1">
      <alignment vertical="center"/>
      <protection locked="0"/>
    </xf>
    <xf numFmtId="0" fontId="2" fillId="0" borderId="0" xfId="2" applyFont="1" applyFill="1" applyAlignment="1" applyProtection="1">
      <alignment horizontal="centerContinuous" vertical="center"/>
      <protection locked="0"/>
    </xf>
    <xf numFmtId="0" fontId="2" fillId="0" borderId="20" xfId="2" applyFont="1" applyBorder="1" applyAlignment="1" applyProtection="1">
      <alignment horizontal="left" vertical="center" wrapText="1"/>
      <protection locked="0"/>
    </xf>
    <xf numFmtId="0" fontId="25" fillId="0" borderId="21" xfId="2" applyFont="1" applyBorder="1" applyAlignment="1" applyProtection="1">
      <alignment horizontal="center" vertical="center"/>
      <protection locked="0"/>
    </xf>
    <xf numFmtId="0" fontId="25" fillId="4" borderId="22" xfId="2" applyFont="1" applyFill="1" applyBorder="1" applyAlignment="1" applyProtection="1">
      <alignment horizontal="center" vertical="center"/>
      <protection locked="0"/>
    </xf>
    <xf numFmtId="0" fontId="2" fillId="4" borderId="23" xfId="0" applyFont="1" applyFill="1" applyBorder="1" applyAlignment="1" applyProtection="1">
      <alignment vertical="center"/>
      <protection locked="0"/>
    </xf>
    <xf numFmtId="4" fontId="2" fillId="5" borderId="9" xfId="2" applyNumberFormat="1" applyFont="1" applyFill="1" applyBorder="1" applyAlignment="1" applyProtection="1">
      <alignment horizontal="right" vertical="center"/>
      <protection locked="0"/>
    </xf>
    <xf numFmtId="43" fontId="2" fillId="5" borderId="10" xfId="0" applyNumberFormat="1" applyFont="1" applyFill="1" applyBorder="1" applyAlignment="1" applyProtection="1">
      <alignment vertical="center"/>
      <protection locked="0"/>
    </xf>
    <xf numFmtId="43" fontId="2" fillId="6" borderId="11" xfId="2" applyNumberFormat="1" applyFont="1" applyFill="1" applyBorder="1" applyAlignment="1" applyProtection="1">
      <alignment horizontal="right" vertical="center"/>
      <protection locked="0"/>
    </xf>
    <xf numFmtId="43" fontId="2" fillId="6" borderId="10" xfId="0" applyNumberFormat="1" applyFont="1" applyFill="1" applyBorder="1" applyAlignment="1" applyProtection="1">
      <alignment vertical="center"/>
      <protection locked="0"/>
    </xf>
    <xf numFmtId="0" fontId="2" fillId="4" borderId="24" xfId="0" applyFont="1" applyFill="1" applyBorder="1" applyAlignment="1" applyProtection="1">
      <alignment vertical="center"/>
      <protection locked="0"/>
    </xf>
    <xf numFmtId="4" fontId="2" fillId="5" borderId="13" xfId="2" applyNumberFormat="1" applyFont="1" applyFill="1" applyBorder="1" applyAlignment="1" applyProtection="1">
      <alignment horizontal="right" vertical="center"/>
      <protection locked="0"/>
    </xf>
    <xf numFmtId="43" fontId="2" fillId="5" borderId="14" xfId="0" applyNumberFormat="1" applyFont="1" applyFill="1" applyBorder="1" applyAlignment="1" applyProtection="1">
      <alignment vertical="center"/>
      <protection locked="0"/>
    </xf>
    <xf numFmtId="43" fontId="2" fillId="6" borderId="15" xfId="2" applyNumberFormat="1" applyFont="1" applyFill="1" applyBorder="1" applyAlignment="1" applyProtection="1">
      <alignment horizontal="right" vertical="center"/>
      <protection locked="0"/>
    </xf>
    <xf numFmtId="43" fontId="2" fillId="6" borderId="14" xfId="0" applyNumberFormat="1" applyFont="1" applyFill="1" applyBorder="1" applyAlignment="1" applyProtection="1">
      <alignment vertical="center"/>
      <protection locked="0"/>
    </xf>
    <xf numFmtId="0" fontId="25" fillId="0" borderId="25" xfId="2" applyFont="1" applyBorder="1" applyAlignment="1" applyProtection="1">
      <alignment horizontal="center" vertical="center"/>
      <protection locked="0"/>
    </xf>
    <xf numFmtId="0" fontId="2" fillId="0" borderId="26" xfId="0" applyFont="1" applyFill="1" applyBorder="1" applyAlignment="1" applyProtection="1">
      <alignment vertical="center"/>
      <protection locked="0"/>
    </xf>
    <xf numFmtId="0" fontId="2" fillId="4" borderId="27" xfId="0" applyFont="1" applyFill="1" applyBorder="1" applyAlignment="1" applyProtection="1">
      <alignment vertical="center"/>
      <protection locked="0"/>
    </xf>
    <xf numFmtId="4" fontId="2" fillId="5" borderId="28" xfId="2" applyNumberFormat="1" applyFont="1" applyFill="1" applyBorder="1" applyAlignment="1" applyProtection="1">
      <alignment horizontal="right" vertical="center"/>
      <protection locked="0"/>
    </xf>
    <xf numFmtId="43" fontId="2" fillId="5" borderId="29" xfId="0" applyNumberFormat="1" applyFont="1" applyFill="1" applyBorder="1" applyAlignment="1" applyProtection="1">
      <alignment vertical="center"/>
      <protection locked="0"/>
    </xf>
    <xf numFmtId="43" fontId="2" fillId="6" borderId="30" xfId="2" applyNumberFormat="1" applyFont="1" applyFill="1" applyBorder="1" applyAlignment="1" applyProtection="1">
      <alignment horizontal="right" vertical="center"/>
      <protection locked="0"/>
    </xf>
    <xf numFmtId="43" fontId="2" fillId="6" borderId="29" xfId="0" applyNumberFormat="1" applyFont="1" applyFill="1" applyBorder="1" applyAlignment="1" applyProtection="1">
      <alignment vertical="center"/>
      <protection locked="0"/>
    </xf>
    <xf numFmtId="0" fontId="2" fillId="0" borderId="31" xfId="2" applyFont="1" applyFill="1" applyBorder="1" applyAlignment="1" applyProtection="1">
      <alignment vertical="center"/>
      <protection locked="0"/>
    </xf>
    <xf numFmtId="0" fontId="2" fillId="4" borderId="32" xfId="0" applyFont="1" applyFill="1" applyBorder="1" applyAlignment="1" applyProtection="1">
      <alignment vertical="center"/>
      <protection locked="0"/>
    </xf>
    <xf numFmtId="4" fontId="25" fillId="5" borderId="33" xfId="2" applyNumberFormat="1" applyFont="1" applyFill="1" applyBorder="1" applyAlignment="1" applyProtection="1">
      <alignment horizontal="right" vertical="center"/>
      <protection locked="0"/>
    </xf>
    <xf numFmtId="43" fontId="25" fillId="5" borderId="34" xfId="0" applyNumberFormat="1" applyFont="1" applyFill="1" applyBorder="1" applyAlignment="1" applyProtection="1">
      <alignment vertical="center"/>
      <protection locked="0"/>
    </xf>
    <xf numFmtId="43" fontId="25" fillId="6" borderId="35" xfId="2" applyNumberFormat="1" applyFont="1" applyFill="1" applyBorder="1" applyAlignment="1" applyProtection="1">
      <alignment horizontal="right" vertical="center"/>
      <protection locked="0"/>
    </xf>
    <xf numFmtId="43" fontId="25" fillId="6" borderId="34" xfId="0" applyNumberFormat="1" applyFont="1" applyFill="1" applyBorder="1" applyAlignment="1" applyProtection="1">
      <alignment vertical="center"/>
      <protection locked="0"/>
    </xf>
    <xf numFmtId="4" fontId="2" fillId="0" borderId="0" xfId="2" applyNumberFormat="1" applyFont="1" applyFill="1" applyBorder="1" applyAlignment="1" applyProtection="1">
      <alignment horizontal="center" vertical="center"/>
      <protection locked="0"/>
    </xf>
    <xf numFmtId="0" fontId="25" fillId="0" borderId="0" xfId="2" applyFont="1" applyAlignment="1" applyProtection="1">
      <alignment horizontal="centerContinuous" vertical="center"/>
      <protection locked="0"/>
    </xf>
    <xf numFmtId="0" fontId="2" fillId="4" borderId="9" xfId="2" applyFont="1" applyFill="1" applyBorder="1" applyAlignment="1" applyProtection="1">
      <alignment horizontal="center" vertical="center"/>
      <protection locked="0"/>
    </xf>
    <xf numFmtId="0" fontId="2" fillId="4" borderId="36" xfId="2" applyFont="1" applyFill="1" applyBorder="1" applyAlignment="1" applyProtection="1">
      <alignment horizontal="center" vertical="center"/>
      <protection locked="0"/>
    </xf>
    <xf numFmtId="0" fontId="2" fillId="4" borderId="37" xfId="2" applyFont="1" applyFill="1" applyBorder="1" applyAlignment="1" applyProtection="1">
      <alignment horizontal="center" vertical="center"/>
      <protection locked="0"/>
    </xf>
    <xf numFmtId="168" fontId="2" fillId="4" borderId="38" xfId="2" applyNumberFormat="1" applyFont="1" applyFill="1" applyBorder="1" applyAlignment="1" applyProtection="1">
      <alignment vertical="center"/>
      <protection locked="0"/>
    </xf>
    <xf numFmtId="0" fontId="25" fillId="0" borderId="7" xfId="0" applyFont="1" applyFill="1" applyBorder="1" applyAlignment="1" applyProtection="1">
      <alignment horizontal="centerContinuous" vertical="center"/>
      <protection locked="0"/>
    </xf>
    <xf numFmtId="0" fontId="25" fillId="0" borderId="20" xfId="0" applyFont="1" applyFill="1" applyBorder="1" applyAlignment="1" applyProtection="1">
      <alignment horizontal="centerContinuous" vertical="center"/>
      <protection locked="0"/>
    </xf>
    <xf numFmtId="0" fontId="25" fillId="0" borderId="21" xfId="0" applyFont="1" applyFill="1" applyBorder="1" applyAlignment="1" applyProtection="1">
      <alignment horizontal="centerContinuous" vertical="center"/>
      <protection locked="0"/>
    </xf>
    <xf numFmtId="0" fontId="2" fillId="4" borderId="39" xfId="0" applyFont="1" applyFill="1" applyBorder="1" applyAlignment="1" applyProtection="1">
      <alignment horizontal="center" vertical="center"/>
      <protection locked="0"/>
    </xf>
    <xf numFmtId="0" fontId="2" fillId="4" borderId="40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7" xfId="0" applyFont="1" applyFill="1" applyBorder="1" applyAlignment="1" applyProtection="1">
      <alignment horizontal="center" vertical="center"/>
      <protection locked="0"/>
    </xf>
    <xf numFmtId="0" fontId="2" fillId="4" borderId="41" xfId="0" applyFont="1" applyFill="1" applyBorder="1" applyAlignment="1" applyProtection="1">
      <alignment horizontal="center" vertical="center"/>
      <protection locked="0"/>
    </xf>
    <xf numFmtId="0" fontId="2" fillId="4" borderId="19" xfId="0" applyFont="1" applyFill="1" applyBorder="1" applyAlignment="1" applyProtection="1">
      <alignment horizontal="center" vertical="center"/>
      <protection locked="0"/>
    </xf>
    <xf numFmtId="3" fontId="27" fillId="4" borderId="42" xfId="0" applyNumberFormat="1" applyFont="1" applyFill="1" applyBorder="1" applyAlignment="1" applyProtection="1">
      <alignment vertical="center"/>
      <protection locked="0"/>
    </xf>
    <xf numFmtId="4" fontId="27" fillId="4" borderId="43" xfId="0" applyNumberFormat="1" applyFont="1" applyFill="1" applyBorder="1" applyAlignment="1" applyProtection="1">
      <alignment vertical="center"/>
      <protection locked="0"/>
    </xf>
    <xf numFmtId="4" fontId="2" fillId="4" borderId="43" xfId="0" applyNumberFormat="1" applyFont="1" applyFill="1" applyBorder="1" applyAlignment="1" applyProtection="1">
      <alignment vertical="center"/>
      <protection locked="0"/>
    </xf>
    <xf numFmtId="4" fontId="27" fillId="4" borderId="38" xfId="0" applyNumberFormat="1" applyFont="1" applyFill="1" applyBorder="1" applyAlignment="1" applyProtection="1">
      <alignment vertical="center"/>
      <protection locked="0"/>
    </xf>
    <xf numFmtId="168" fontId="2" fillId="4" borderId="19" xfId="2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3" fontId="2" fillId="0" borderId="0" xfId="0" applyNumberFormat="1" applyFont="1" applyFill="1" applyAlignment="1" applyProtection="1">
      <alignment horizontal="center" vertical="center"/>
      <protection locked="0"/>
    </xf>
    <xf numFmtId="169" fontId="2" fillId="0" borderId="0" xfId="0" applyNumberFormat="1" applyFont="1" applyFill="1" applyAlignment="1" applyProtection="1">
      <alignment horizontal="center" vertical="center"/>
      <protection locked="0"/>
    </xf>
    <xf numFmtId="167" fontId="2" fillId="0" borderId="0" xfId="0" applyNumberFormat="1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Continuous" vertical="center"/>
      <protection locked="0"/>
    </xf>
    <xf numFmtId="3" fontId="27" fillId="4" borderId="17" xfId="0" applyNumberFormat="1" applyFont="1" applyFill="1" applyBorder="1" applyAlignment="1" applyProtection="1">
      <alignment vertical="center"/>
      <protection locked="0"/>
    </xf>
    <xf numFmtId="4" fontId="27" fillId="4" borderId="41" xfId="0" applyNumberFormat="1" applyFont="1" applyFill="1" applyBorder="1" applyAlignment="1" applyProtection="1">
      <alignment vertical="center"/>
      <protection locked="0"/>
    </xf>
    <xf numFmtId="4" fontId="2" fillId="4" borderId="41" xfId="0" applyNumberFormat="1" applyFont="1" applyFill="1" applyBorder="1" applyAlignment="1" applyProtection="1">
      <alignment vertical="center"/>
      <protection locked="0"/>
    </xf>
    <xf numFmtId="4" fontId="27" fillId="4" borderId="19" xfId="0" applyNumberFormat="1" applyFont="1" applyFill="1" applyBorder="1" applyAlignment="1" applyProtection="1">
      <alignment vertical="center"/>
      <protection locked="0"/>
    </xf>
    <xf numFmtId="3" fontId="2" fillId="4" borderId="17" xfId="0" applyNumberFormat="1" applyFont="1" applyFill="1" applyBorder="1" applyAlignment="1" applyProtection="1">
      <alignment vertical="center"/>
      <protection locked="0"/>
    </xf>
    <xf numFmtId="4" fontId="2" fillId="4" borderId="19" xfId="0" applyNumberFormat="1" applyFont="1" applyFill="1" applyBorder="1" applyAlignment="1" applyProtection="1">
      <alignment vertical="center"/>
      <protection locked="0"/>
    </xf>
    <xf numFmtId="0" fontId="28" fillId="0" borderId="0" xfId="2" applyFont="1" applyFill="1" applyBorder="1" applyAlignment="1" applyProtection="1">
      <alignment horizontal="center" vertical="center"/>
      <protection locked="0"/>
    </xf>
    <xf numFmtId="0" fontId="28" fillId="7" borderId="22" xfId="2" applyFont="1" applyFill="1" applyBorder="1" applyAlignment="1" applyProtection="1">
      <alignment vertical="center"/>
      <protection locked="0"/>
    </xf>
    <xf numFmtId="0" fontId="28" fillId="0" borderId="0" xfId="2" applyFont="1" applyFill="1" applyBorder="1" applyAlignment="1" applyProtection="1">
      <alignment vertical="center"/>
      <protection locked="0"/>
    </xf>
    <xf numFmtId="0" fontId="30" fillId="0" borderId="44" xfId="2" applyFont="1" applyFill="1" applyBorder="1" applyAlignment="1" applyProtection="1">
      <alignment horizontal="left" vertical="center"/>
      <protection locked="0"/>
    </xf>
    <xf numFmtId="0" fontId="31" fillId="0" borderId="0" xfId="2" applyFont="1" applyFill="1" applyAlignment="1" applyProtection="1">
      <alignment vertical="center"/>
      <protection locked="0"/>
    </xf>
    <xf numFmtId="0" fontId="31" fillId="0" borderId="0" xfId="2" applyFont="1" applyFill="1" applyBorder="1" applyAlignment="1" applyProtection="1">
      <alignment vertical="center"/>
      <protection locked="0"/>
    </xf>
    <xf numFmtId="0" fontId="6" fillId="0" borderId="15" xfId="2" applyFont="1" applyFill="1" applyBorder="1" applyAlignment="1" applyProtection="1">
      <alignment vertical="center" wrapText="1"/>
      <protection locked="0"/>
    </xf>
    <xf numFmtId="0" fontId="6" fillId="0" borderId="0" xfId="2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6" fillId="0" borderId="15" xfId="2" applyFont="1" applyFill="1" applyBorder="1" applyAlignment="1" applyProtection="1">
      <alignment vertical="center"/>
      <protection locked="0"/>
    </xf>
    <xf numFmtId="0" fontId="32" fillId="0" borderId="0" xfId="2" applyFont="1" applyFill="1" applyBorder="1" applyAlignment="1" applyProtection="1">
      <alignment horizontal="left" vertical="center"/>
      <protection locked="0"/>
    </xf>
    <xf numFmtId="0" fontId="2" fillId="0" borderId="0" xfId="2" applyFont="1" applyBorder="1" applyAlignment="1" applyProtection="1">
      <alignment vertical="center"/>
      <protection locked="0"/>
    </xf>
    <xf numFmtId="0" fontId="33" fillId="0" borderId="0" xfId="2" applyFont="1" applyBorder="1" applyAlignment="1" applyProtection="1">
      <alignment vertical="center"/>
      <protection locked="0"/>
    </xf>
    <xf numFmtId="0" fontId="34" fillId="0" borderId="0" xfId="2" applyFont="1" applyAlignment="1" applyProtection="1">
      <alignment vertical="center"/>
      <protection locked="0"/>
    </xf>
    <xf numFmtId="0" fontId="33" fillId="0" borderId="0" xfId="2" applyFont="1" applyAlignment="1" applyProtection="1">
      <alignment vertical="center"/>
      <protection locked="0"/>
    </xf>
    <xf numFmtId="0" fontId="6" fillId="0" borderId="0" xfId="2" applyFont="1" applyAlignment="1" applyProtection="1">
      <alignment vertical="center"/>
      <protection locked="0"/>
    </xf>
    <xf numFmtId="0" fontId="35" fillId="0" borderId="22" xfId="2" applyFont="1" applyBorder="1" applyAlignment="1" applyProtection="1">
      <alignment vertical="center"/>
      <protection locked="0"/>
    </xf>
    <xf numFmtId="0" fontId="35" fillId="0" borderId="0" xfId="2" applyFont="1" applyAlignment="1" applyProtection="1">
      <alignment vertical="center"/>
      <protection locked="0"/>
    </xf>
    <xf numFmtId="0" fontId="5" fillId="0" borderId="15" xfId="2" applyFont="1" applyFill="1" applyBorder="1" applyAlignment="1" applyProtection="1">
      <alignment vertical="center"/>
      <protection locked="0"/>
    </xf>
    <xf numFmtId="0" fontId="33" fillId="0" borderId="0" xfId="2" applyFont="1" applyFill="1" applyBorder="1" applyAlignment="1" applyProtection="1">
      <alignment vertical="center"/>
      <protection locked="0"/>
    </xf>
    <xf numFmtId="0" fontId="35" fillId="0" borderId="0" xfId="2" applyFont="1" applyFill="1" applyBorder="1" applyAlignment="1" applyProtection="1">
      <alignment vertical="center"/>
      <protection locked="0"/>
    </xf>
    <xf numFmtId="0" fontId="30" fillId="0" borderId="44" xfId="2" applyFont="1" applyBorder="1" applyAlignment="1" applyProtection="1">
      <alignment vertical="center"/>
      <protection locked="0"/>
    </xf>
    <xf numFmtId="0" fontId="7" fillId="8" borderId="45" xfId="2" applyFont="1" applyFill="1" applyBorder="1" applyAlignment="1" applyProtection="1">
      <alignment horizontal="center" vertical="center"/>
      <protection locked="0"/>
    </xf>
    <xf numFmtId="0" fontId="7" fillId="8" borderId="46" xfId="2" applyFont="1" applyFill="1" applyBorder="1" applyAlignment="1" applyProtection="1">
      <alignment horizontal="center" vertical="center"/>
      <protection locked="0"/>
    </xf>
    <xf numFmtId="0" fontId="7" fillId="8" borderId="47" xfId="2" applyFont="1" applyFill="1" applyBorder="1" applyAlignment="1" applyProtection="1">
      <alignment horizontal="center" vertical="center"/>
      <protection locked="0"/>
    </xf>
    <xf numFmtId="0" fontId="5" fillId="8" borderId="48" xfId="2" applyFont="1" applyFill="1" applyBorder="1" applyAlignment="1" applyProtection="1">
      <alignment vertical="center"/>
      <protection locked="0"/>
    </xf>
    <xf numFmtId="4" fontId="36" fillId="8" borderId="49" xfId="2" applyNumberFormat="1" applyFont="1" applyFill="1" applyBorder="1" applyAlignment="1" applyProtection="1">
      <alignment horizontal="center" vertical="center"/>
      <protection locked="0"/>
    </xf>
    <xf numFmtId="165" fontId="36" fillId="8" borderId="50" xfId="2" applyNumberFormat="1" applyFont="1" applyFill="1" applyBorder="1" applyAlignment="1" applyProtection="1">
      <alignment vertical="center"/>
      <protection locked="0"/>
    </xf>
    <xf numFmtId="165" fontId="36" fillId="8" borderId="51" xfId="2" applyNumberFormat="1" applyFont="1" applyFill="1" applyBorder="1" applyAlignment="1" applyProtection="1">
      <alignment vertical="center"/>
      <protection locked="0"/>
    </xf>
    <xf numFmtId="165" fontId="36" fillId="8" borderId="49" xfId="2" applyNumberFormat="1" applyFont="1" applyFill="1" applyBorder="1" applyAlignment="1" applyProtection="1">
      <alignment horizontal="center" vertical="center"/>
      <protection locked="0"/>
    </xf>
    <xf numFmtId="0" fontId="5" fillId="8" borderId="52" xfId="2" applyFont="1" applyFill="1" applyBorder="1" applyAlignment="1" applyProtection="1">
      <alignment vertical="center"/>
      <protection locked="0"/>
    </xf>
    <xf numFmtId="0" fontId="6" fillId="0" borderId="53" xfId="2" applyFont="1" applyFill="1" applyBorder="1" applyAlignment="1" applyProtection="1">
      <alignment vertical="center"/>
      <protection locked="0"/>
    </xf>
    <xf numFmtId="0" fontId="34" fillId="0" borderId="0" xfId="2" applyFont="1" applyFill="1" applyBorder="1" applyAlignment="1" applyProtection="1">
      <alignment vertical="center"/>
      <protection locked="0"/>
    </xf>
    <xf numFmtId="0" fontId="7" fillId="8" borderId="54" xfId="0" applyFont="1" applyFill="1" applyBorder="1" applyAlignment="1" applyProtection="1">
      <alignment horizontal="center" vertical="center"/>
      <protection locked="0"/>
    </xf>
    <xf numFmtId="0" fontId="28" fillId="7" borderId="7" xfId="2" applyFont="1" applyFill="1" applyBorder="1" applyAlignment="1" applyProtection="1">
      <alignment vertical="center"/>
      <protection locked="0"/>
    </xf>
    <xf numFmtId="0" fontId="6" fillId="0" borderId="55" xfId="2" applyFont="1" applyFill="1" applyBorder="1" applyAlignment="1" applyProtection="1">
      <alignment vertical="center"/>
      <protection locked="0"/>
    </xf>
    <xf numFmtId="4" fontId="5" fillId="0" borderId="0" xfId="2" applyNumberFormat="1" applyFont="1" applyFill="1" applyBorder="1" applyAlignment="1" applyProtection="1">
      <alignment vertical="center"/>
      <protection locked="0"/>
    </xf>
    <xf numFmtId="0" fontId="29" fillId="8" borderId="22" xfId="2" applyFont="1" applyFill="1" applyBorder="1" applyAlignment="1" applyProtection="1">
      <alignment horizontal="center" vertical="center"/>
      <protection locked="0"/>
    </xf>
    <xf numFmtId="0" fontId="40" fillId="0" borderId="55" xfId="2" applyFont="1" applyFill="1" applyBorder="1" applyAlignment="1" applyProtection="1">
      <alignment vertical="center" wrapText="1"/>
      <protection locked="0"/>
    </xf>
    <xf numFmtId="0" fontId="40" fillId="0" borderId="55" xfId="2" applyFont="1" applyFill="1" applyBorder="1" applyAlignment="1" applyProtection="1">
      <alignment vertical="center"/>
      <protection locked="0"/>
    </xf>
    <xf numFmtId="0" fontId="41" fillId="0" borderId="55" xfId="2" applyFont="1" applyFill="1" applyBorder="1" applyAlignment="1" applyProtection="1">
      <alignment vertical="center"/>
      <protection locked="0"/>
    </xf>
    <xf numFmtId="0" fontId="6" fillId="9" borderId="0" xfId="2" applyFont="1" applyFill="1" applyBorder="1" applyAlignment="1" applyProtection="1">
      <alignment vertical="center"/>
      <protection locked="0"/>
    </xf>
    <xf numFmtId="43" fontId="7" fillId="8" borderId="54" xfId="1" applyFont="1" applyFill="1" applyBorder="1" applyAlignment="1" applyProtection="1">
      <alignment vertical="center"/>
      <protection locked="0"/>
    </xf>
    <xf numFmtId="43" fontId="7" fillId="8" borderId="56" xfId="1" applyFont="1" applyFill="1" applyBorder="1" applyAlignment="1" applyProtection="1">
      <alignment vertical="center"/>
      <protection locked="0"/>
    </xf>
    <xf numFmtId="4" fontId="7" fillId="8" borderId="54" xfId="2" applyNumberFormat="1" applyFont="1" applyFill="1" applyBorder="1" applyAlignment="1" applyProtection="1">
      <alignment vertical="center"/>
      <protection locked="0"/>
    </xf>
    <xf numFmtId="0" fontId="5" fillId="8" borderId="48" xfId="2" applyFont="1" applyFill="1" applyBorder="1" applyAlignment="1" applyProtection="1">
      <alignment horizontal="left" vertical="center" wrapText="1"/>
      <protection locked="0"/>
    </xf>
    <xf numFmtId="0" fontId="5" fillId="8" borderId="57" xfId="2" applyFont="1" applyFill="1" applyBorder="1" applyAlignment="1" applyProtection="1">
      <alignment horizontal="left" vertical="center" wrapText="1"/>
      <protection locked="0"/>
    </xf>
    <xf numFmtId="0" fontId="40" fillId="0" borderId="0" xfId="2" applyFont="1" applyFill="1" applyBorder="1" applyAlignment="1" applyProtection="1">
      <alignment vertical="center" wrapText="1"/>
      <protection locked="0"/>
    </xf>
    <xf numFmtId="0" fontId="6" fillId="0" borderId="0" xfId="2" applyFont="1" applyFill="1" applyBorder="1" applyAlignment="1" applyProtection="1">
      <alignment vertical="center" wrapText="1"/>
      <protection locked="0"/>
    </xf>
    <xf numFmtId="0" fontId="6" fillId="0" borderId="0" xfId="2" applyFont="1" applyFill="1" applyAlignment="1" applyProtection="1">
      <alignment vertical="center"/>
      <protection locked="0"/>
    </xf>
    <xf numFmtId="0" fontId="5" fillId="0" borderId="0" xfId="2" applyFont="1" applyFill="1" applyAlignment="1" applyProtection="1">
      <alignment vertical="center"/>
      <protection locked="0"/>
    </xf>
    <xf numFmtId="0" fontId="21" fillId="0" borderId="0" xfId="2" applyFont="1" applyFill="1" applyAlignment="1" applyProtection="1">
      <alignment vertical="center"/>
      <protection locked="0"/>
    </xf>
    <xf numFmtId="0" fontId="7" fillId="8" borderId="31" xfId="0" applyFont="1" applyFill="1" applyBorder="1" applyAlignment="1" applyProtection="1">
      <alignment horizontal="center" vertical="center"/>
      <protection locked="0"/>
    </xf>
    <xf numFmtId="0" fontId="7" fillId="8" borderId="22" xfId="0" applyFont="1" applyFill="1" applyBorder="1" applyAlignment="1" applyProtection="1">
      <alignment horizontal="center" vertical="center"/>
      <protection locked="0"/>
    </xf>
    <xf numFmtId="0" fontId="34" fillId="5" borderId="58" xfId="0" applyNumberFormat="1" applyFont="1" applyFill="1" applyBorder="1" applyAlignment="1" applyProtection="1">
      <alignment horizontal="right" vertical="center"/>
      <protection locked="0"/>
    </xf>
    <xf numFmtId="166" fontId="34" fillId="5" borderId="45" xfId="0" applyNumberFormat="1" applyFont="1" applyFill="1" applyBorder="1" applyAlignment="1" applyProtection="1">
      <alignment horizontal="center" vertical="center"/>
      <protection locked="0"/>
    </xf>
    <xf numFmtId="0" fontId="5" fillId="0" borderId="22" xfId="2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43" fontId="7" fillId="8" borderId="22" xfId="1" applyFont="1" applyFill="1" applyBorder="1" applyAlignment="1" applyProtection="1">
      <alignment horizontal="right" vertical="center"/>
      <protection locked="0"/>
    </xf>
    <xf numFmtId="0" fontId="7" fillId="8" borderId="22" xfId="0" applyNumberFormat="1" applyFont="1" applyFill="1" applyBorder="1" applyAlignment="1" applyProtection="1">
      <alignment horizontal="right" vertical="center"/>
      <protection locked="0"/>
    </xf>
    <xf numFmtId="166" fontId="7" fillId="8" borderId="22" xfId="0" applyNumberFormat="1" applyFont="1" applyFill="1" applyBorder="1" applyAlignment="1" applyProtection="1">
      <alignment horizontal="center" vertical="center"/>
      <protection locked="0"/>
    </xf>
    <xf numFmtId="0" fontId="28" fillId="0" borderId="0" xfId="2" applyFont="1" applyFill="1" applyBorder="1" applyAlignment="1" applyProtection="1">
      <alignment horizontal="left" vertical="center"/>
      <protection locked="0"/>
    </xf>
    <xf numFmtId="43" fontId="34" fillId="5" borderId="31" xfId="1" applyFont="1" applyFill="1" applyBorder="1" applyAlignment="1" applyProtection="1">
      <alignment horizontal="center" vertical="center"/>
      <protection locked="0"/>
    </xf>
    <xf numFmtId="0" fontId="34" fillId="5" borderId="22" xfId="1" applyNumberFormat="1" applyFont="1" applyFill="1" applyBorder="1" applyAlignment="1" applyProtection="1">
      <alignment horizontal="center" vertical="center"/>
      <protection locked="0"/>
    </xf>
    <xf numFmtId="43" fontId="34" fillId="5" borderId="22" xfId="1" applyFont="1" applyFill="1" applyBorder="1" applyAlignment="1" applyProtection="1">
      <alignment vertical="center"/>
      <protection locked="0"/>
    </xf>
    <xf numFmtId="0" fontId="30" fillId="0" borderId="0" xfId="2" applyFont="1" applyAlignment="1" applyProtection="1">
      <alignment vertical="center"/>
      <protection locked="0"/>
    </xf>
    <xf numFmtId="0" fontId="2" fillId="0" borderId="0" xfId="0" applyFont="1"/>
    <xf numFmtId="0" fontId="6" fillId="0" borderId="15" xfId="2" applyFont="1" applyFill="1" applyBorder="1" applyAlignment="1" applyProtection="1">
      <alignment horizontal="center" vertical="center"/>
      <protection locked="0"/>
    </xf>
    <xf numFmtId="0" fontId="6" fillId="0" borderId="0" xfId="2" applyFont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vertical="center"/>
      <protection locked="0"/>
    </xf>
    <xf numFmtId="0" fontId="30" fillId="0" borderId="59" xfId="2" applyFont="1" applyFill="1" applyBorder="1" applyAlignment="1" applyProtection="1">
      <alignment horizontal="left" vertical="center"/>
      <protection locked="0"/>
    </xf>
    <xf numFmtId="0" fontId="7" fillId="8" borderId="60" xfId="0" applyNumberFormat="1" applyFont="1" applyFill="1" applyBorder="1" applyAlignment="1" applyProtection="1">
      <alignment horizontal="right" vertical="center"/>
      <protection locked="0"/>
    </xf>
    <xf numFmtId="166" fontId="7" fillId="8" borderId="60" xfId="0" applyNumberFormat="1" applyFont="1" applyFill="1" applyBorder="1" applyAlignment="1" applyProtection="1">
      <alignment horizontal="center" vertical="center"/>
      <protection locked="0"/>
    </xf>
    <xf numFmtId="0" fontId="36" fillId="8" borderId="31" xfId="0" applyFont="1" applyFill="1" applyBorder="1" applyAlignment="1" applyProtection="1">
      <alignment horizontal="left" vertical="center"/>
      <protection locked="0"/>
    </xf>
    <xf numFmtId="0" fontId="34" fillId="0" borderId="0" xfId="0" applyFont="1" applyFill="1" applyBorder="1" applyAlignment="1" applyProtection="1">
      <alignment horizontal="left" vertical="center"/>
      <protection locked="0"/>
    </xf>
    <xf numFmtId="0" fontId="36" fillId="8" borderId="22" xfId="0" applyFont="1" applyFill="1" applyBorder="1" applyAlignment="1" applyProtection="1">
      <alignment horizontal="left" vertical="center"/>
      <protection locked="0"/>
    </xf>
    <xf numFmtId="0" fontId="5" fillId="0" borderId="0" xfId="2" applyFont="1" applyFill="1" applyBorder="1" applyAlignment="1" applyProtection="1">
      <alignment vertical="center"/>
      <protection locked="0"/>
    </xf>
    <xf numFmtId="0" fontId="5" fillId="0" borderId="0" xfId="2" applyFont="1" applyFill="1" applyBorder="1" applyAlignment="1" applyProtection="1">
      <alignment horizontal="left" vertical="center"/>
      <protection locked="0"/>
    </xf>
    <xf numFmtId="0" fontId="2" fillId="0" borderId="0" xfId="0" applyFont="1" applyFill="1"/>
    <xf numFmtId="0" fontId="43" fillId="0" borderId="0" xfId="0" applyFont="1"/>
    <xf numFmtId="3" fontId="44" fillId="4" borderId="42" xfId="2" applyNumberFormat="1" applyFont="1" applyFill="1" applyBorder="1" applyAlignment="1" applyProtection="1">
      <alignment vertical="center"/>
      <protection locked="0"/>
    </xf>
    <xf numFmtId="168" fontId="45" fillId="4" borderId="43" xfId="2" applyNumberFormat="1" applyFont="1" applyFill="1" applyBorder="1" applyAlignment="1" applyProtection="1">
      <alignment vertical="center"/>
      <protection locked="0"/>
    </xf>
    <xf numFmtId="168" fontId="44" fillId="4" borderId="38" xfId="2" applyNumberFormat="1" applyFont="1" applyFill="1" applyBorder="1" applyAlignment="1" applyProtection="1">
      <alignment vertical="center"/>
      <protection locked="0"/>
    </xf>
    <xf numFmtId="3" fontId="44" fillId="4" borderId="17" xfId="2" applyNumberFormat="1" applyFont="1" applyFill="1" applyBorder="1" applyAlignment="1" applyProtection="1">
      <alignment vertical="center"/>
      <protection locked="0"/>
    </xf>
    <xf numFmtId="168" fontId="45" fillId="4" borderId="41" xfId="2" applyNumberFormat="1" applyFont="1" applyFill="1" applyBorder="1" applyAlignment="1" applyProtection="1">
      <alignment vertical="center"/>
      <protection locked="0"/>
    </xf>
    <xf numFmtId="168" fontId="44" fillId="4" borderId="19" xfId="2" applyNumberFormat="1" applyFont="1" applyFill="1" applyBorder="1" applyAlignment="1" applyProtection="1">
      <alignment vertical="center"/>
      <protection locked="0"/>
    </xf>
    <xf numFmtId="3" fontId="45" fillId="4" borderId="42" xfId="2" applyNumberFormat="1" applyFont="1" applyFill="1" applyBorder="1" applyAlignment="1" applyProtection="1">
      <alignment vertical="center"/>
      <protection locked="0"/>
    </xf>
    <xf numFmtId="3" fontId="45" fillId="4" borderId="17" xfId="2" applyNumberFormat="1" applyFont="1" applyFill="1" applyBorder="1" applyAlignment="1" applyProtection="1">
      <alignment vertical="center"/>
      <protection locked="0"/>
    </xf>
    <xf numFmtId="0" fontId="29" fillId="0" borderId="0" xfId="2" applyFont="1" applyAlignment="1" applyProtection="1">
      <alignment horizontal="centerContinuous" vertical="center"/>
      <protection locked="0"/>
    </xf>
    <xf numFmtId="0" fontId="45" fillId="0" borderId="0" xfId="2" applyFont="1" applyAlignment="1" applyProtection="1">
      <alignment horizontal="centerContinuous" vertical="center"/>
      <protection locked="0"/>
    </xf>
    <xf numFmtId="0" fontId="46" fillId="0" borderId="55" xfId="2" applyFont="1" applyFill="1" applyBorder="1" applyAlignment="1" applyProtection="1">
      <alignment vertical="center" wrapText="1"/>
      <protection locked="0"/>
    </xf>
    <xf numFmtId="0" fontId="46" fillId="0" borderId="15" xfId="2" applyFont="1" applyFill="1" applyBorder="1" applyAlignment="1" applyProtection="1">
      <alignment vertical="center" wrapText="1"/>
      <protection locked="0"/>
    </xf>
    <xf numFmtId="0" fontId="47" fillId="2" borderId="0" xfId="2" applyFont="1" applyFill="1" applyAlignment="1" applyProtection="1">
      <alignment vertical="center"/>
      <protection locked="0"/>
    </xf>
    <xf numFmtId="168" fontId="44" fillId="5" borderId="43" xfId="3" applyNumberFormat="1" applyFont="1" applyFill="1" applyBorder="1" applyAlignment="1" applyProtection="1">
      <alignment vertical="center"/>
      <protection locked="0"/>
    </xf>
    <xf numFmtId="168" fontId="44" fillId="5" borderId="41" xfId="3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Alignment="1" applyProtection="1">
      <alignment vertical="center"/>
    </xf>
    <xf numFmtId="0" fontId="7" fillId="8" borderId="35" xfId="2" applyFont="1" applyFill="1" applyBorder="1" applyAlignment="1" applyProtection="1">
      <alignment horizontal="center" vertical="center"/>
      <protection locked="0"/>
    </xf>
    <xf numFmtId="0" fontId="24" fillId="0" borderId="61" xfId="2" applyFont="1" applyBorder="1" applyAlignment="1" applyProtection="1">
      <alignment horizontal="center" vertical="center"/>
      <protection locked="0"/>
    </xf>
    <xf numFmtId="0" fontId="20" fillId="0" borderId="0" xfId="2" applyFont="1" applyAlignment="1" applyProtection="1">
      <alignment horizontal="center" vertical="center" wrapText="1"/>
      <protection locked="0"/>
    </xf>
    <xf numFmtId="3" fontId="25" fillId="3" borderId="62" xfId="2" applyNumberFormat="1" applyFont="1" applyFill="1" applyBorder="1" applyAlignment="1" applyProtection="1">
      <alignment horizontal="center" vertical="center"/>
      <protection locked="0"/>
    </xf>
    <xf numFmtId="0" fontId="25" fillId="4" borderId="7" xfId="2" applyFont="1" applyFill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vertical="center"/>
      <protection locked="0"/>
    </xf>
    <xf numFmtId="0" fontId="2" fillId="4" borderId="13" xfId="0" applyFont="1" applyFill="1" applyBorder="1" applyAlignment="1" applyProtection="1">
      <alignment vertical="center"/>
      <protection locked="0"/>
    </xf>
    <xf numFmtId="0" fontId="2" fillId="4" borderId="28" xfId="0" applyFont="1" applyFill="1" applyBorder="1" applyAlignment="1" applyProtection="1">
      <alignment vertical="center"/>
      <protection locked="0"/>
    </xf>
    <xf numFmtId="0" fontId="2" fillId="4" borderId="33" xfId="0" applyFont="1" applyFill="1" applyBorder="1" applyAlignment="1" applyProtection="1">
      <alignment vertical="center"/>
      <protection locked="0"/>
    </xf>
    <xf numFmtId="0" fontId="25" fillId="0" borderId="0" xfId="0" applyFont="1" applyFill="1" applyBorder="1" applyAlignment="1" applyProtection="1">
      <alignment horizontal="centerContinuous" vertical="center"/>
      <protection locked="0"/>
    </xf>
    <xf numFmtId="4" fontId="36" fillId="8" borderId="0" xfId="2" applyNumberFormat="1" applyFont="1" applyFill="1" applyBorder="1" applyAlignment="1" applyProtection="1">
      <alignment horizontal="center" vertical="center"/>
      <protection locked="0"/>
    </xf>
    <xf numFmtId="165" fontId="36" fillId="8" borderId="0" xfId="2" applyNumberFormat="1" applyFont="1" applyFill="1" applyBorder="1" applyAlignment="1" applyProtection="1">
      <alignment horizontal="center" vertical="center"/>
      <protection locked="0"/>
    </xf>
    <xf numFmtId="43" fontId="7" fillId="8" borderId="63" xfId="1" applyFont="1" applyFill="1" applyBorder="1" applyAlignment="1" applyProtection="1">
      <alignment vertical="center"/>
      <protection locked="0"/>
    </xf>
    <xf numFmtId="164" fontId="42" fillId="5" borderId="0" xfId="2" applyNumberFormat="1" applyFont="1" applyFill="1" applyBorder="1" applyAlignment="1" applyProtection="1">
      <alignment horizontal="left" vertical="center"/>
      <protection locked="0"/>
    </xf>
    <xf numFmtId="172" fontId="2" fillId="0" borderId="0" xfId="0" applyNumberFormat="1" applyFont="1" applyFill="1" applyAlignment="1" applyProtection="1">
      <alignment horizontal="center" vertical="center"/>
      <protection locked="0"/>
    </xf>
    <xf numFmtId="0" fontId="8" fillId="0" borderId="0" xfId="2" applyFont="1" applyBorder="1" applyAlignment="1" applyProtection="1">
      <alignment vertical="center"/>
    </xf>
    <xf numFmtId="0" fontId="36" fillId="8" borderId="50" xfId="2" applyNumberFormat="1" applyFont="1" applyFill="1" applyBorder="1" applyAlignment="1" applyProtection="1">
      <alignment vertical="center"/>
      <protection locked="0"/>
    </xf>
    <xf numFmtId="164" fontId="48" fillId="0" borderId="64" xfId="2" applyNumberFormat="1" applyFont="1" applyFill="1" applyBorder="1" applyAlignment="1" applyProtection="1">
      <alignment vertical="center"/>
    </xf>
    <xf numFmtId="164" fontId="52" fillId="0" borderId="83" xfId="2" applyNumberFormat="1" applyFont="1" applyFill="1" applyBorder="1" applyAlignment="1" applyProtection="1">
      <alignment vertical="center"/>
    </xf>
    <xf numFmtId="164" fontId="52" fillId="0" borderId="84" xfId="2" applyNumberFormat="1" applyFont="1" applyFill="1" applyBorder="1" applyAlignment="1" applyProtection="1">
      <alignment vertical="center"/>
    </xf>
    <xf numFmtId="0" fontId="53" fillId="0" borderId="0" xfId="2" applyFont="1" applyFill="1" applyBorder="1" applyAlignment="1" applyProtection="1">
      <alignment vertical="center"/>
    </xf>
    <xf numFmtId="164" fontId="53" fillId="0" borderId="0" xfId="2" applyNumberFormat="1" applyFont="1" applyFill="1" applyBorder="1" applyAlignment="1" applyProtection="1">
      <alignment vertical="center"/>
    </xf>
    <xf numFmtId="0" fontId="54" fillId="0" borderId="0" xfId="0" applyFont="1" applyFill="1" applyProtection="1"/>
    <xf numFmtId="0" fontId="7" fillId="0" borderId="22" xfId="0" applyNumberFormat="1" applyFont="1" applyFill="1" applyBorder="1" applyAlignment="1" applyProtection="1">
      <alignment horizontal="right" vertical="center"/>
      <protection locked="0"/>
    </xf>
    <xf numFmtId="0" fontId="34" fillId="0" borderId="22" xfId="1" applyNumberFormat="1" applyFont="1" applyFill="1" applyBorder="1" applyAlignment="1" applyProtection="1">
      <alignment horizontal="center" vertical="center"/>
      <protection locked="0"/>
    </xf>
    <xf numFmtId="0" fontId="7" fillId="0" borderId="22" xfId="0" applyFont="1" applyFill="1" applyBorder="1" applyAlignment="1" applyProtection="1">
      <alignment horizontal="center" vertical="center"/>
      <protection locked="0"/>
    </xf>
    <xf numFmtId="0" fontId="36" fillId="0" borderId="31" xfId="0" applyFont="1" applyFill="1" applyBorder="1" applyAlignment="1" applyProtection="1">
      <alignment horizontal="left" vertical="center"/>
      <protection locked="0"/>
    </xf>
    <xf numFmtId="1" fontId="7" fillId="8" borderId="22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0" fillId="0" borderId="0" xfId="0" applyFill="1"/>
    <xf numFmtId="168" fontId="29" fillId="4" borderId="22" xfId="2" applyNumberFormat="1" applyFont="1" applyFill="1" applyBorder="1" applyAlignment="1" applyProtection="1">
      <alignment vertical="center"/>
      <protection locked="0"/>
    </xf>
    <xf numFmtId="168" fontId="44" fillId="4" borderId="22" xfId="2" applyNumberFormat="1" applyFont="1" applyFill="1" applyBorder="1" applyAlignment="1" applyProtection="1">
      <alignment vertical="center"/>
      <protection locked="0"/>
    </xf>
    <xf numFmtId="0" fontId="2" fillId="0" borderId="0" xfId="0" applyNumberFormat="1" applyFont="1" applyFill="1" applyAlignment="1" applyProtection="1">
      <alignment vertical="center"/>
      <protection locked="0"/>
    </xf>
    <xf numFmtId="0" fontId="2" fillId="0" borderId="42" xfId="2" applyFont="1" applyFill="1" applyBorder="1" applyAlignment="1" applyProtection="1">
      <alignment vertical="center"/>
      <protection locked="0"/>
    </xf>
    <xf numFmtId="0" fontId="2" fillId="0" borderId="25" xfId="2" applyFont="1" applyBorder="1" applyAlignment="1" applyProtection="1">
      <alignment vertical="center"/>
      <protection locked="0"/>
    </xf>
    <xf numFmtId="1" fontId="44" fillId="4" borderId="22" xfId="2" applyNumberFormat="1" applyFont="1" applyFill="1" applyBorder="1" applyAlignment="1" applyProtection="1">
      <alignment vertical="center"/>
      <protection locked="0"/>
    </xf>
    <xf numFmtId="164" fontId="42" fillId="0" borderId="7" xfId="2" applyNumberFormat="1" applyFont="1" applyFill="1" applyBorder="1" applyAlignment="1" applyProtection="1">
      <alignment horizontal="left" vertical="center"/>
      <protection locked="0"/>
    </xf>
    <xf numFmtId="164" fontId="42" fillId="0" borderId="0" xfId="2" applyNumberFormat="1" applyFont="1" applyFill="1" applyBorder="1" applyAlignment="1" applyProtection="1">
      <alignment horizontal="left" vertical="center"/>
      <protection locked="0"/>
    </xf>
    <xf numFmtId="0" fontId="30" fillId="0" borderId="0" xfId="2" applyFont="1" applyFill="1" applyBorder="1" applyAlignment="1" applyProtection="1">
      <alignment horizontal="left" vertical="center"/>
      <protection locked="0"/>
    </xf>
    <xf numFmtId="4" fontId="50" fillId="0" borderId="0" xfId="0" applyNumberFormat="1" applyFont="1" applyFill="1" applyBorder="1" applyAlignment="1">
      <alignment horizontal="right" indent="1"/>
    </xf>
    <xf numFmtId="3" fontId="50" fillId="0" borderId="0" xfId="0" applyNumberFormat="1" applyFont="1" applyFill="1" applyBorder="1" applyAlignment="1">
      <alignment horizontal="right" indent="1"/>
    </xf>
    <xf numFmtId="3" fontId="55" fillId="0" borderId="0" xfId="0" applyNumberFormat="1" applyFont="1" applyFill="1" applyBorder="1" applyAlignment="1">
      <alignment horizontal="right" indent="1"/>
    </xf>
    <xf numFmtId="4" fontId="55" fillId="0" borderId="0" xfId="0" applyNumberFormat="1" applyFont="1" applyFill="1" applyBorder="1" applyAlignment="1">
      <alignment horizontal="right" indent="1"/>
    </xf>
    <xf numFmtId="3" fontId="56" fillId="0" borderId="0" xfId="0" applyNumberFormat="1" applyFont="1" applyFill="1" applyBorder="1" applyAlignment="1">
      <alignment horizontal="right" indent="1"/>
    </xf>
    <xf numFmtId="0" fontId="0" fillId="0" borderId="0" xfId="0" applyFill="1" applyBorder="1"/>
    <xf numFmtId="0" fontId="2" fillId="0" borderId="0" xfId="0" applyFont="1" applyFill="1" applyBorder="1"/>
    <xf numFmtId="0" fontId="2" fillId="0" borderId="0" xfId="0" applyFont="1" applyFill="1" applyBorder="1" applyAlignment="1" applyProtection="1">
      <alignment horizontal="center" vertical="center"/>
      <protection locked="0"/>
    </xf>
    <xf numFmtId="4" fontId="27" fillId="0" borderId="0" xfId="0" applyNumberFormat="1" applyFont="1" applyFill="1" applyBorder="1" applyAlignment="1" applyProtection="1">
      <alignment vertical="center"/>
      <protection locked="0"/>
    </xf>
    <xf numFmtId="4" fontId="2" fillId="0" borderId="0" xfId="0" applyNumberFormat="1" applyFont="1" applyFill="1" applyBorder="1" applyAlignment="1" applyProtection="1">
      <alignment vertical="center"/>
      <protection locked="0"/>
    </xf>
    <xf numFmtId="0" fontId="26" fillId="0" borderId="0" xfId="2" applyFont="1" applyFill="1" applyBorder="1" applyAlignment="1" applyProtection="1">
      <alignment horizontal="center" vertical="center"/>
      <protection locked="0"/>
    </xf>
    <xf numFmtId="0" fontId="2" fillId="0" borderId="0" xfId="2" applyFont="1" applyFill="1" applyBorder="1" applyAlignment="1" applyProtection="1">
      <alignment horizontal="center" vertical="center"/>
      <protection locked="0"/>
    </xf>
    <xf numFmtId="168" fontId="44" fillId="0" borderId="0" xfId="2" applyNumberFormat="1" applyFont="1" applyFill="1" applyBorder="1" applyAlignment="1" applyProtection="1">
      <alignment vertical="center"/>
      <protection locked="0"/>
    </xf>
    <xf numFmtId="164" fontId="57" fillId="0" borderId="0" xfId="2" applyNumberFormat="1" applyFont="1" applyFill="1" applyBorder="1" applyAlignment="1" applyProtection="1">
      <alignment vertical="center"/>
    </xf>
    <xf numFmtId="0" fontId="57" fillId="0" borderId="85" xfId="2" applyFont="1" applyFill="1" applyBorder="1" applyAlignment="1" applyProtection="1">
      <alignment horizontal="center" vertical="center"/>
    </xf>
    <xf numFmtId="0" fontId="2" fillId="0" borderId="0" xfId="2" applyFont="1" applyFill="1" applyAlignment="1" applyProtection="1">
      <alignment vertical="center"/>
    </xf>
    <xf numFmtId="0" fontId="4" fillId="0" borderId="0" xfId="2" applyFont="1" applyFill="1" applyAlignment="1" applyProtection="1">
      <alignment horizontal="right" vertical="center"/>
    </xf>
    <xf numFmtId="0" fontId="5" fillId="0" borderId="0" xfId="2" applyFont="1" applyFill="1" applyAlignment="1" applyProtection="1">
      <alignment horizontal="left" vertical="center"/>
    </xf>
    <xf numFmtId="0" fontId="6" fillId="0" borderId="0" xfId="2" applyFont="1" applyFill="1" applyAlignment="1" applyProtection="1">
      <alignment vertical="center"/>
    </xf>
    <xf numFmtId="0" fontId="7" fillId="0" borderId="0" xfId="2" applyFont="1" applyFill="1" applyAlignment="1" applyProtection="1">
      <alignment vertical="center"/>
    </xf>
    <xf numFmtId="0" fontId="5" fillId="0" borderId="0" xfId="2" applyFont="1" applyFill="1" applyAlignment="1" applyProtection="1">
      <alignment vertical="center"/>
    </xf>
    <xf numFmtId="0" fontId="8" fillId="0" borderId="0" xfId="2" applyFont="1" applyFill="1" applyAlignment="1" applyProtection="1">
      <alignment horizontal="left" vertical="center"/>
    </xf>
    <xf numFmtId="0" fontId="58" fillId="0" borderId="0" xfId="2" applyFont="1" applyFill="1" applyAlignment="1" applyProtection="1">
      <alignment horizontal="left" vertical="center"/>
    </xf>
    <xf numFmtId="0" fontId="59" fillId="0" borderId="0" xfId="2" applyFont="1" applyFill="1" applyBorder="1" applyAlignment="1" applyProtection="1">
      <alignment horizontal="left" vertical="center"/>
    </xf>
    <xf numFmtId="0" fontId="58" fillId="0" borderId="0" xfId="2" applyFont="1" applyFill="1" applyBorder="1" applyAlignment="1" applyProtection="1">
      <alignment horizontal="center" vertical="center" wrapText="1"/>
    </xf>
    <xf numFmtId="0" fontId="12" fillId="0" borderId="0" xfId="2" applyFont="1" applyFill="1" applyAlignment="1" applyProtection="1">
      <alignment vertical="center"/>
    </xf>
    <xf numFmtId="0" fontId="48" fillId="0" borderId="0" xfId="2" applyFont="1" applyFill="1" applyAlignment="1" applyProtection="1">
      <alignment vertical="center"/>
    </xf>
    <xf numFmtId="1" fontId="12" fillId="0" borderId="0" xfId="2" applyNumberFormat="1" applyFont="1" applyFill="1" applyAlignment="1" applyProtection="1">
      <alignment vertical="center"/>
    </xf>
    <xf numFmtId="0" fontId="8" fillId="0" borderId="0" xfId="2" applyFont="1" applyFill="1" applyBorder="1" applyAlignment="1" applyProtection="1">
      <alignment horizontal="left" wrapText="1"/>
    </xf>
    <xf numFmtId="0" fontId="6" fillId="0" borderId="0" xfId="2" applyFont="1" applyFill="1" applyAlignment="1" applyProtection="1">
      <alignment horizontal="left" vertical="center" wrapText="1"/>
    </xf>
    <xf numFmtId="171" fontId="6" fillId="0" borderId="0" xfId="2" applyNumberFormat="1" applyFont="1" applyFill="1" applyAlignment="1" applyProtection="1">
      <alignment vertical="center"/>
    </xf>
    <xf numFmtId="3" fontId="6" fillId="0" borderId="0" xfId="2" applyNumberFormat="1" applyFont="1" applyFill="1" applyAlignment="1" applyProtection="1">
      <alignment horizontal="right" vertical="center"/>
    </xf>
    <xf numFmtId="0" fontId="38" fillId="0" borderId="0" xfId="2" applyFont="1" applyFill="1" applyAlignment="1" applyProtection="1">
      <alignment horizontal="left" vertical="center"/>
    </xf>
    <xf numFmtId="0" fontId="16" fillId="0" borderId="0" xfId="2" applyFont="1" applyFill="1" applyAlignment="1" applyProtection="1">
      <alignment vertical="center"/>
    </xf>
    <xf numFmtId="0" fontId="16" fillId="0" borderId="0" xfId="2" applyFont="1" applyFill="1" applyAlignment="1" applyProtection="1">
      <alignment vertical="center" wrapText="1"/>
    </xf>
    <xf numFmtId="0" fontId="8" fillId="0" borderId="0" xfId="2" applyFont="1" applyFill="1" applyBorder="1" applyAlignment="1" applyProtection="1">
      <alignment horizontal="left" vertical="center" wrapText="1"/>
    </xf>
    <xf numFmtId="0" fontId="8" fillId="0" borderId="0" xfId="2" applyFont="1" applyFill="1" applyBorder="1" applyAlignment="1" applyProtection="1">
      <alignment vertical="center" wrapText="1"/>
    </xf>
    <xf numFmtId="0" fontId="11" fillId="0" borderId="0" xfId="2" applyFont="1" applyFill="1" applyBorder="1" applyAlignment="1" applyProtection="1">
      <alignment vertical="center"/>
    </xf>
    <xf numFmtId="164" fontId="58" fillId="0" borderId="0" xfId="2" applyNumberFormat="1" applyFont="1" applyFill="1" applyBorder="1" applyAlignment="1" applyProtection="1">
      <alignment vertical="center"/>
    </xf>
    <xf numFmtId="0" fontId="60" fillId="0" borderId="0" xfId="0" applyFont="1" applyFill="1" applyBorder="1" applyAlignment="1" applyProtection="1">
      <alignment vertical="center"/>
    </xf>
    <xf numFmtId="4" fontId="9" fillId="11" borderId="86" xfId="0" applyNumberFormat="1" applyFont="1" applyFill="1" applyBorder="1" applyAlignment="1" applyProtection="1">
      <alignment horizontal="right" vertical="center"/>
      <protection locked="0"/>
    </xf>
    <xf numFmtId="166" fontId="9" fillId="11" borderId="87" xfId="0" applyNumberFormat="1" applyFont="1" applyFill="1" applyBorder="1" applyAlignment="1" applyProtection="1">
      <alignment horizontal="center" vertical="center"/>
    </xf>
    <xf numFmtId="0" fontId="61" fillId="0" borderId="88" xfId="2" applyFont="1" applyFill="1" applyBorder="1" applyAlignment="1" applyProtection="1">
      <alignment horizontal="center" vertical="center"/>
    </xf>
    <xf numFmtId="0" fontId="8" fillId="0" borderId="89" xfId="2" applyFont="1" applyFill="1" applyBorder="1" applyAlignment="1" applyProtection="1">
      <alignment vertical="center"/>
    </xf>
    <xf numFmtId="0" fontId="8" fillId="0" borderId="90" xfId="2" applyFont="1" applyFill="1" applyBorder="1" applyAlignment="1" applyProtection="1">
      <alignment vertical="center"/>
    </xf>
    <xf numFmtId="0" fontId="61" fillId="0" borderId="91" xfId="2" applyFont="1" applyFill="1" applyBorder="1" applyAlignment="1" applyProtection="1">
      <alignment horizontal="center" vertical="center"/>
    </xf>
    <xf numFmtId="0" fontId="8" fillId="0" borderId="92" xfId="2" applyFont="1" applyFill="1" applyBorder="1" applyAlignment="1" applyProtection="1">
      <alignment vertical="center"/>
    </xf>
    <xf numFmtId="0" fontId="8" fillId="0" borderId="93" xfId="2" applyFont="1" applyFill="1" applyBorder="1" applyAlignment="1" applyProtection="1">
      <alignment vertical="center"/>
    </xf>
    <xf numFmtId="0" fontId="8" fillId="0" borderId="0" xfId="2" applyFont="1" applyFill="1" applyBorder="1" applyAlignment="1" applyProtection="1">
      <alignment horizontal="center" vertical="center"/>
    </xf>
    <xf numFmtId="0" fontId="12" fillId="0" borderId="0" xfId="2" applyFont="1" applyFill="1" applyAlignment="1" applyProtection="1">
      <alignment horizontal="left" vertical="center"/>
    </xf>
    <xf numFmtId="0" fontId="11" fillId="0" borderId="0" xfId="2" applyFont="1" applyFill="1" applyBorder="1" applyAlignment="1" applyProtection="1">
      <alignment horizontal="left" vertical="center"/>
    </xf>
    <xf numFmtId="43" fontId="11" fillId="0" borderId="0" xfId="2" applyNumberFormat="1" applyFont="1" applyFill="1" applyBorder="1" applyAlignment="1" applyProtection="1">
      <alignment horizontal="left" vertical="center"/>
    </xf>
    <xf numFmtId="0" fontId="6" fillId="0" borderId="0" xfId="2" applyFont="1" applyFill="1" applyBorder="1" applyAlignment="1" applyProtection="1">
      <alignment vertical="center"/>
    </xf>
    <xf numFmtId="165" fontId="6" fillId="0" borderId="0" xfId="2" applyNumberFormat="1" applyFont="1" applyFill="1" applyBorder="1" applyAlignment="1" applyProtection="1">
      <alignment vertical="center"/>
    </xf>
    <xf numFmtId="165" fontId="6" fillId="0" borderId="0" xfId="2" applyNumberFormat="1" applyFont="1" applyFill="1" applyBorder="1" applyAlignment="1" applyProtection="1">
      <alignment horizontal="center" vertical="center"/>
    </xf>
    <xf numFmtId="165" fontId="5" fillId="0" borderId="0" xfId="2" applyNumberFormat="1" applyFont="1" applyFill="1" applyBorder="1" applyAlignment="1" applyProtection="1">
      <alignment vertical="center"/>
    </xf>
    <xf numFmtId="165" fontId="5" fillId="0" borderId="0" xfId="2" applyNumberFormat="1" applyFont="1" applyFill="1" applyBorder="1" applyAlignment="1" applyProtection="1">
      <alignment horizontal="center" vertical="center"/>
    </xf>
    <xf numFmtId="0" fontId="15" fillId="0" borderId="0" xfId="2" applyFont="1" applyFill="1" applyBorder="1" applyAlignment="1" applyProtection="1">
      <alignment horizontal="center" vertical="center"/>
    </xf>
    <xf numFmtId="0" fontId="12" fillId="0" borderId="0" xfId="2" applyFont="1" applyFill="1" applyBorder="1" applyAlignment="1" applyProtection="1">
      <alignment vertical="center"/>
    </xf>
    <xf numFmtId="164" fontId="9" fillId="0" borderId="0" xfId="2" applyNumberFormat="1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Border="1" applyProtection="1">
      <protection locked="0"/>
    </xf>
    <xf numFmtId="0" fontId="9" fillId="0" borderId="0" xfId="2" applyNumberFormat="1" applyFont="1" applyFill="1" applyBorder="1" applyAlignment="1" applyProtection="1">
      <alignment horizontal="center" vertical="center"/>
      <protection locked="0"/>
    </xf>
    <xf numFmtId="166" fontId="9" fillId="0" borderId="0" xfId="0" applyNumberFormat="1" applyFont="1" applyFill="1" applyBorder="1" applyAlignment="1" applyProtection="1">
      <alignment horizontal="center" vertical="center"/>
    </xf>
    <xf numFmtId="0" fontId="5" fillId="0" borderId="94" xfId="2" applyFont="1" applyFill="1" applyBorder="1" applyAlignment="1" applyProtection="1">
      <alignment horizontal="left" vertical="center" wrapText="1"/>
    </xf>
    <xf numFmtId="0" fontId="5" fillId="0" borderId="94" xfId="2" applyFont="1" applyFill="1" applyBorder="1" applyAlignment="1" applyProtection="1">
      <alignment horizontal="center" vertical="center"/>
    </xf>
    <xf numFmtId="0" fontId="13" fillId="0" borderId="94" xfId="2" applyFont="1" applyFill="1" applyBorder="1" applyAlignment="1" applyProtection="1">
      <alignment horizontal="center" vertical="center"/>
    </xf>
    <xf numFmtId="0" fontId="6" fillId="0" borderId="95" xfId="2" applyFont="1" applyFill="1" applyBorder="1" applyAlignment="1" applyProtection="1">
      <alignment vertical="center"/>
    </xf>
    <xf numFmtId="165" fontId="6" fillId="0" borderId="95" xfId="2" applyNumberFormat="1" applyFont="1" applyFill="1" applyBorder="1" applyAlignment="1" applyProtection="1">
      <alignment vertical="center"/>
    </xf>
    <xf numFmtId="4" fontId="14" fillId="0" borderId="95" xfId="2" applyNumberFormat="1" applyFont="1" applyFill="1" applyBorder="1" applyAlignment="1" applyProtection="1">
      <alignment vertical="center"/>
    </xf>
    <xf numFmtId="0" fontId="6" fillId="0" borderId="15" xfId="2" applyFont="1" applyFill="1" applyBorder="1" applyAlignment="1" applyProtection="1">
      <alignment vertical="center"/>
    </xf>
    <xf numFmtId="165" fontId="6" fillId="0" borderId="15" xfId="2" applyNumberFormat="1" applyFont="1" applyFill="1" applyBorder="1" applyAlignment="1" applyProtection="1">
      <alignment vertical="center"/>
    </xf>
    <xf numFmtId="4" fontId="14" fillId="0" borderId="15" xfId="2" applyNumberFormat="1" applyFont="1" applyFill="1" applyBorder="1" applyAlignment="1" applyProtection="1">
      <alignment vertical="center"/>
    </xf>
    <xf numFmtId="0" fontId="6" fillId="0" borderId="30" xfId="2" applyFont="1" applyFill="1" applyBorder="1" applyAlignment="1" applyProtection="1">
      <alignment vertical="center"/>
    </xf>
    <xf numFmtId="165" fontId="6" fillId="0" borderId="30" xfId="2" applyNumberFormat="1" applyFont="1" applyFill="1" applyBorder="1" applyAlignment="1" applyProtection="1">
      <alignment vertical="center"/>
    </xf>
    <xf numFmtId="0" fontId="6" fillId="0" borderId="20" xfId="2" applyFont="1" applyFill="1" applyBorder="1" applyAlignment="1" applyProtection="1">
      <alignment vertical="center"/>
    </xf>
    <xf numFmtId="165" fontId="5" fillId="0" borderId="20" xfId="2" applyNumberFormat="1" applyFont="1" applyFill="1" applyBorder="1" applyAlignment="1" applyProtection="1">
      <alignment vertical="center"/>
    </xf>
    <xf numFmtId="0" fontId="5" fillId="0" borderId="96" xfId="2" applyFont="1" applyFill="1" applyBorder="1" applyAlignment="1" applyProtection="1">
      <alignment horizontal="center" vertical="center"/>
    </xf>
    <xf numFmtId="165" fontId="6" fillId="0" borderId="97" xfId="2" applyNumberFormat="1" applyFont="1" applyFill="1" applyBorder="1" applyAlignment="1" applyProtection="1">
      <alignment vertical="center"/>
    </xf>
    <xf numFmtId="165" fontId="6" fillId="0" borderId="98" xfId="2" applyNumberFormat="1" applyFont="1" applyFill="1" applyBorder="1" applyAlignment="1" applyProtection="1">
      <alignment vertical="center"/>
    </xf>
    <xf numFmtId="165" fontId="6" fillId="0" borderId="99" xfId="2" applyNumberFormat="1" applyFont="1" applyFill="1" applyBorder="1" applyAlignment="1" applyProtection="1">
      <alignment vertical="center"/>
    </xf>
    <xf numFmtId="165" fontId="5" fillId="0" borderId="100" xfId="2" applyNumberFormat="1" applyFont="1" applyFill="1" applyBorder="1" applyAlignment="1" applyProtection="1">
      <alignment vertical="center"/>
    </xf>
    <xf numFmtId="0" fontId="51" fillId="0" borderId="0" xfId="0" applyFont="1" applyFill="1" applyAlignment="1"/>
    <xf numFmtId="0" fontId="51" fillId="0" borderId="0" xfId="2" applyFont="1" applyFill="1" applyAlignment="1" applyProtection="1">
      <alignment vertical="center"/>
    </xf>
    <xf numFmtId="0" fontId="51" fillId="0" borderId="0" xfId="2" applyFont="1" applyAlignment="1" applyProtection="1">
      <alignment vertical="center"/>
    </xf>
    <xf numFmtId="0" fontId="51" fillId="0" borderId="0" xfId="0" applyFont="1"/>
    <xf numFmtId="0" fontId="3" fillId="0" borderId="0" xfId="2" applyFont="1" applyFill="1" applyAlignment="1" applyProtection="1">
      <alignment horizontal="right" vertical="center"/>
    </xf>
    <xf numFmtId="0" fontId="28" fillId="7" borderId="42" xfId="2" applyFont="1" applyFill="1" applyBorder="1" applyAlignment="1" applyProtection="1">
      <alignment horizontal="left" vertical="center"/>
      <protection locked="0"/>
    </xf>
    <xf numFmtId="0" fontId="28" fillId="7" borderId="0" xfId="2" applyFont="1" applyFill="1" applyBorder="1" applyAlignment="1" applyProtection="1">
      <alignment horizontal="left" vertical="center"/>
      <protection locked="0"/>
    </xf>
    <xf numFmtId="0" fontId="1" fillId="0" borderId="0" xfId="0" applyFont="1"/>
    <xf numFmtId="0" fontId="26" fillId="0" borderId="0" xfId="2" applyFont="1" applyBorder="1" applyAlignment="1" applyProtection="1">
      <alignment horizontal="center" vertical="center"/>
      <protection locked="0"/>
    </xf>
    <xf numFmtId="0" fontId="25" fillId="0" borderId="0" xfId="2" applyFont="1" applyBorder="1" applyAlignment="1" applyProtection="1">
      <alignment horizontal="center" vertical="center"/>
      <protection locked="0"/>
    </xf>
    <xf numFmtId="43" fontId="25" fillId="0" borderId="0" xfId="1" applyFont="1" applyBorder="1" applyAlignment="1" applyProtection="1">
      <alignment horizontal="center" vertical="center"/>
      <protection locked="0"/>
    </xf>
    <xf numFmtId="0" fontId="1" fillId="2" borderId="0" xfId="2" applyFont="1" applyFill="1" applyAlignment="1" applyProtection="1">
      <alignment vertical="center"/>
      <protection locked="0"/>
    </xf>
    <xf numFmtId="0" fontId="4" fillId="12" borderId="0" xfId="2" applyFont="1" applyFill="1" applyBorder="1" applyAlignment="1" applyProtection="1">
      <alignment vertical="center"/>
      <protection locked="0"/>
    </xf>
    <xf numFmtId="0" fontId="16" fillId="0" borderId="0" xfId="2" applyFont="1" applyFill="1" applyAlignment="1" applyProtection="1">
      <alignment vertical="center" wrapText="1"/>
    </xf>
    <xf numFmtId="164" fontId="9" fillId="11" borderId="86" xfId="2" applyNumberFormat="1" applyFont="1" applyFill="1" applyBorder="1" applyAlignment="1" applyProtection="1">
      <alignment vertical="center"/>
      <protection locked="0"/>
    </xf>
    <xf numFmtId="164" fontId="9" fillId="11" borderId="87" xfId="2" applyNumberFormat="1" applyFont="1" applyFill="1" applyBorder="1" applyAlignment="1" applyProtection="1">
      <alignment vertical="center"/>
      <protection locked="0"/>
    </xf>
    <xf numFmtId="0" fontId="9" fillId="11" borderId="88" xfId="2" applyFont="1" applyFill="1" applyBorder="1" applyAlignment="1" applyProtection="1">
      <alignment horizontal="center" vertical="center"/>
      <protection locked="0"/>
    </xf>
    <xf numFmtId="0" fontId="9" fillId="11" borderId="90" xfId="2" applyFont="1" applyFill="1" applyBorder="1" applyAlignment="1" applyProtection="1">
      <alignment horizontal="center" vertical="center"/>
      <protection locked="0"/>
    </xf>
    <xf numFmtId="0" fontId="9" fillId="11" borderId="91" xfId="2" applyFont="1" applyFill="1" applyBorder="1" applyAlignment="1" applyProtection="1">
      <alignment horizontal="center" vertical="center"/>
      <protection locked="0"/>
    </xf>
    <xf numFmtId="0" fontId="9" fillId="11" borderId="93" xfId="2" applyFont="1" applyFill="1" applyBorder="1" applyAlignment="1" applyProtection="1">
      <alignment horizontal="center" vertical="center"/>
      <protection locked="0"/>
    </xf>
    <xf numFmtId="0" fontId="9" fillId="11" borderId="86" xfId="2" applyNumberFormat="1" applyFont="1" applyFill="1" applyBorder="1" applyAlignment="1" applyProtection="1">
      <alignment horizontal="center" vertical="center"/>
      <protection locked="0"/>
    </xf>
    <xf numFmtId="0" fontId="9" fillId="11" borderId="87" xfId="2" applyNumberFormat="1" applyFont="1" applyFill="1" applyBorder="1" applyAlignment="1" applyProtection="1">
      <alignment horizontal="center" vertical="center"/>
      <protection locked="0"/>
    </xf>
    <xf numFmtId="165" fontId="5" fillId="0" borderId="100" xfId="2" applyNumberFormat="1" applyFont="1" applyFill="1" applyBorder="1" applyAlignment="1" applyProtection="1">
      <alignment horizontal="center" vertical="center"/>
    </xf>
    <xf numFmtId="165" fontId="5" fillId="0" borderId="20" xfId="2" applyNumberFormat="1" applyFont="1" applyFill="1" applyBorder="1" applyAlignment="1" applyProtection="1">
      <alignment horizontal="center" vertical="center"/>
    </xf>
    <xf numFmtId="165" fontId="6" fillId="0" borderId="99" xfId="2" applyNumberFormat="1" applyFont="1" applyFill="1" applyBorder="1" applyAlignment="1" applyProtection="1">
      <alignment horizontal="center" vertical="center"/>
    </xf>
    <xf numFmtId="165" fontId="6" fillId="0" borderId="30" xfId="2" applyNumberFormat="1" applyFont="1" applyFill="1" applyBorder="1" applyAlignment="1" applyProtection="1">
      <alignment horizontal="center" vertical="center"/>
    </xf>
    <xf numFmtId="165" fontId="6" fillId="0" borderId="98" xfId="2" applyNumberFormat="1" applyFont="1" applyFill="1" applyBorder="1" applyAlignment="1" applyProtection="1">
      <alignment horizontal="center" vertical="center"/>
    </xf>
    <xf numFmtId="165" fontId="6" fillId="0" borderId="15" xfId="2" applyNumberFormat="1" applyFont="1" applyFill="1" applyBorder="1" applyAlignment="1" applyProtection="1">
      <alignment horizontal="center" vertical="center"/>
    </xf>
    <xf numFmtId="165" fontId="6" fillId="0" borderId="97" xfId="2" applyNumberFormat="1" applyFont="1" applyFill="1" applyBorder="1" applyAlignment="1" applyProtection="1">
      <alignment horizontal="center" vertical="center"/>
    </xf>
    <xf numFmtId="165" fontId="6" fillId="0" borderId="95" xfId="2" applyNumberFormat="1" applyFont="1" applyFill="1" applyBorder="1" applyAlignment="1" applyProtection="1">
      <alignment horizontal="center" vertical="center"/>
    </xf>
    <xf numFmtId="0" fontId="39" fillId="0" borderId="101" xfId="2" applyFont="1" applyFill="1" applyBorder="1" applyAlignment="1" applyProtection="1">
      <alignment horizontal="left" vertical="center"/>
    </xf>
    <xf numFmtId="0" fontId="24" fillId="0" borderId="65" xfId="2" applyFont="1" applyBorder="1" applyAlignment="1" applyProtection="1">
      <alignment horizontal="center" vertical="center"/>
      <protection locked="0"/>
    </xf>
    <xf numFmtId="0" fontId="24" fillId="0" borderId="61" xfId="2" applyFont="1" applyBorder="1" applyAlignment="1" applyProtection="1">
      <alignment horizontal="center" vertical="center"/>
      <protection locked="0"/>
    </xf>
    <xf numFmtId="0" fontId="24" fillId="0" borderId="66" xfId="2" applyFont="1" applyBorder="1" applyAlignment="1" applyProtection="1">
      <alignment horizontal="center" vertical="center"/>
      <protection locked="0"/>
    </xf>
    <xf numFmtId="3" fontId="25" fillId="3" borderId="2" xfId="2" applyNumberFormat="1" applyFont="1" applyFill="1" applyBorder="1" applyAlignment="1" applyProtection="1">
      <alignment horizontal="center" vertical="center"/>
      <protection locked="0"/>
    </xf>
    <xf numFmtId="3" fontId="25" fillId="3" borderId="67" xfId="2" applyNumberFormat="1" applyFont="1" applyFill="1" applyBorder="1" applyAlignment="1" applyProtection="1">
      <alignment horizontal="center" vertical="center"/>
      <protection locked="0"/>
    </xf>
    <xf numFmtId="3" fontId="25" fillId="3" borderId="3" xfId="2" applyNumberFormat="1" applyFont="1" applyFill="1" applyBorder="1" applyAlignment="1" applyProtection="1">
      <alignment horizontal="center" vertical="center"/>
      <protection locked="0"/>
    </xf>
    <xf numFmtId="3" fontId="25" fillId="3" borderId="68" xfId="2" applyNumberFormat="1" applyFont="1" applyFill="1" applyBorder="1" applyAlignment="1" applyProtection="1">
      <alignment horizontal="center"/>
      <protection locked="0"/>
    </xf>
    <xf numFmtId="0" fontId="0" fillId="3" borderId="69" xfId="0" applyFill="1" applyBorder="1" applyAlignment="1" applyProtection="1">
      <alignment horizontal="center"/>
      <protection locked="0"/>
    </xf>
    <xf numFmtId="43" fontId="7" fillId="8" borderId="58" xfId="1" applyFont="1" applyFill="1" applyBorder="1" applyAlignment="1" applyProtection="1">
      <alignment horizontal="center" vertical="center"/>
      <protection locked="0"/>
    </xf>
    <xf numFmtId="43" fontId="7" fillId="8" borderId="45" xfId="1" applyFont="1" applyFill="1" applyBorder="1" applyAlignment="1" applyProtection="1">
      <alignment horizontal="center" vertical="center"/>
      <protection locked="0"/>
    </xf>
    <xf numFmtId="0" fontId="25" fillId="0" borderId="7" xfId="2" applyFont="1" applyBorder="1" applyAlignment="1" applyProtection="1">
      <alignment horizontal="center" vertical="center"/>
      <protection locked="0"/>
    </xf>
    <xf numFmtId="0" fontId="25" fillId="0" borderId="21" xfId="2" applyFont="1" applyBorder="1" applyAlignment="1" applyProtection="1">
      <alignment horizontal="center" vertical="center"/>
      <protection locked="0"/>
    </xf>
    <xf numFmtId="0" fontId="26" fillId="0" borderId="18" xfId="2" applyFont="1" applyBorder="1" applyAlignment="1" applyProtection="1">
      <alignment horizontal="center" vertical="center"/>
      <protection locked="0"/>
    </xf>
    <xf numFmtId="3" fontId="25" fillId="3" borderId="65" xfId="2" applyNumberFormat="1" applyFont="1" applyFill="1" applyBorder="1" applyAlignment="1" applyProtection="1">
      <alignment horizontal="center" vertical="center"/>
      <protection locked="0"/>
    </xf>
    <xf numFmtId="3" fontId="25" fillId="3" borderId="61" xfId="2" applyNumberFormat="1" applyFont="1" applyFill="1" applyBorder="1" applyAlignment="1" applyProtection="1">
      <alignment horizontal="center" vertical="center"/>
      <protection locked="0"/>
    </xf>
    <xf numFmtId="3" fontId="25" fillId="3" borderId="66" xfId="2" applyNumberFormat="1" applyFont="1" applyFill="1" applyBorder="1" applyAlignment="1" applyProtection="1">
      <alignment horizontal="center" vertical="center"/>
      <protection locked="0"/>
    </xf>
    <xf numFmtId="0" fontId="25" fillId="0" borderId="39" xfId="2" applyFont="1" applyBorder="1" applyAlignment="1" applyProtection="1">
      <alignment horizontal="center" vertical="center"/>
      <protection locked="0"/>
    </xf>
    <xf numFmtId="0" fontId="25" fillId="0" borderId="5" xfId="2" applyFont="1" applyBorder="1" applyAlignment="1" applyProtection="1">
      <alignment horizontal="center" vertical="center"/>
      <protection locked="0"/>
    </xf>
    <xf numFmtId="0" fontId="25" fillId="0" borderId="17" xfId="2" applyFont="1" applyBorder="1" applyAlignment="1" applyProtection="1">
      <alignment horizontal="center" vertical="center"/>
      <protection locked="0"/>
    </xf>
    <xf numFmtId="0" fontId="25" fillId="0" borderId="6" xfId="2" applyFont="1" applyBorder="1" applyAlignment="1" applyProtection="1">
      <alignment horizontal="center" vertical="center"/>
      <protection locked="0"/>
    </xf>
    <xf numFmtId="0" fontId="2" fillId="4" borderId="60" xfId="2" applyFont="1" applyFill="1" applyBorder="1" applyAlignment="1" applyProtection="1">
      <alignment horizontal="center" vertical="center"/>
      <protection locked="0"/>
    </xf>
    <xf numFmtId="0" fontId="2" fillId="4" borderId="31" xfId="2" applyFont="1" applyFill="1" applyBorder="1" applyAlignment="1" applyProtection="1">
      <alignment horizontal="center" vertical="center"/>
      <protection locked="0"/>
    </xf>
    <xf numFmtId="0" fontId="2" fillId="0" borderId="7" xfId="0" applyNumberFormat="1" applyFont="1" applyFill="1" applyBorder="1" applyAlignment="1" applyProtection="1">
      <alignment horizontal="center" vertical="center"/>
      <protection locked="0"/>
    </xf>
    <xf numFmtId="0" fontId="2" fillId="0" borderId="20" xfId="0" applyNumberFormat="1" applyFont="1" applyFill="1" applyBorder="1" applyAlignment="1" applyProtection="1">
      <alignment horizontal="center" vertical="center"/>
      <protection locked="0"/>
    </xf>
    <xf numFmtId="0" fontId="2" fillId="0" borderId="21" xfId="0" applyNumberFormat="1" applyFont="1" applyFill="1" applyBorder="1" applyAlignment="1" applyProtection="1">
      <alignment horizontal="center" vertical="center"/>
      <protection locked="0"/>
    </xf>
    <xf numFmtId="0" fontId="2" fillId="0" borderId="7" xfId="2" applyFont="1" applyBorder="1" applyAlignment="1" applyProtection="1">
      <alignment horizontal="left" vertical="center" wrapText="1"/>
      <protection locked="0"/>
    </xf>
    <xf numFmtId="0" fontId="2" fillId="0" borderId="21" xfId="2" applyFont="1" applyBorder="1" applyAlignment="1" applyProtection="1">
      <alignment horizontal="left" vertical="center" wrapText="1"/>
      <protection locked="0"/>
    </xf>
    <xf numFmtId="0" fontId="2" fillId="6" borderId="7" xfId="2" applyFont="1" applyFill="1" applyBorder="1" applyAlignment="1" applyProtection="1">
      <alignment horizontal="center" vertical="center"/>
      <protection locked="0"/>
    </xf>
    <xf numFmtId="0" fontId="2" fillId="6" borderId="21" xfId="2" applyFont="1" applyFill="1" applyBorder="1" applyAlignment="1" applyProtection="1">
      <alignment horizontal="center" vertical="center"/>
      <protection locked="0"/>
    </xf>
    <xf numFmtId="0" fontId="2" fillId="5" borderId="7" xfId="2" applyFont="1" applyFill="1" applyBorder="1" applyAlignment="1" applyProtection="1">
      <alignment horizontal="center" vertical="center"/>
      <protection locked="0"/>
    </xf>
    <xf numFmtId="0" fontId="2" fillId="5" borderId="21" xfId="2" applyFont="1" applyFill="1" applyBorder="1" applyAlignment="1" applyProtection="1">
      <alignment horizontal="center" vertical="center"/>
      <protection locked="0"/>
    </xf>
    <xf numFmtId="0" fontId="7" fillId="0" borderId="0" xfId="2" applyFont="1" applyAlignment="1" applyProtection="1">
      <alignment vertical="center" wrapText="1"/>
      <protection locked="0"/>
    </xf>
    <xf numFmtId="0" fontId="18" fillId="10" borderId="0" xfId="2" applyFont="1" applyFill="1" applyAlignment="1" applyProtection="1">
      <alignment horizontal="center" vertical="center"/>
      <protection locked="0"/>
    </xf>
    <xf numFmtId="0" fontId="19" fillId="10" borderId="0" xfId="2" applyFont="1" applyFill="1" applyAlignment="1" applyProtection="1">
      <alignment horizontal="center" vertical="center"/>
      <protection locked="0"/>
    </xf>
    <xf numFmtId="0" fontId="17" fillId="0" borderId="0" xfId="2" applyFont="1" applyFill="1" applyAlignment="1" applyProtection="1">
      <alignment horizontal="center" vertical="center"/>
      <protection locked="0"/>
    </xf>
    <xf numFmtId="0" fontId="20" fillId="0" borderId="0" xfId="2" applyFont="1" applyAlignment="1" applyProtection="1">
      <alignment horizontal="center" vertical="center" wrapText="1"/>
      <protection locked="0"/>
    </xf>
    <xf numFmtId="165" fontId="36" fillId="8" borderId="70" xfId="2" applyNumberFormat="1" applyFont="1" applyFill="1" applyBorder="1" applyAlignment="1" applyProtection="1">
      <alignment vertical="center"/>
      <protection locked="0"/>
    </xf>
    <xf numFmtId="165" fontId="36" fillId="8" borderId="71" xfId="2" applyNumberFormat="1" applyFont="1" applyFill="1" applyBorder="1" applyAlignment="1" applyProtection="1">
      <alignment vertical="center"/>
      <protection locked="0"/>
    </xf>
    <xf numFmtId="170" fontId="7" fillId="8" borderId="58" xfId="1" applyNumberFormat="1" applyFont="1" applyFill="1" applyBorder="1" applyAlignment="1" applyProtection="1">
      <alignment horizontal="right" vertical="center"/>
      <protection locked="0"/>
    </xf>
    <xf numFmtId="170" fontId="7" fillId="8" borderId="45" xfId="1" applyNumberFormat="1" applyFont="1" applyFill="1" applyBorder="1" applyAlignment="1" applyProtection="1">
      <alignment horizontal="right" vertical="center"/>
      <protection locked="0"/>
    </xf>
    <xf numFmtId="0" fontId="2" fillId="0" borderId="73" xfId="0" applyFont="1" applyFill="1" applyBorder="1" applyAlignment="1" applyProtection="1">
      <alignment horizontal="left" vertical="center" wrapText="1"/>
      <protection locked="0"/>
    </xf>
    <xf numFmtId="0" fontId="28" fillId="7" borderId="58" xfId="2" applyFont="1" applyFill="1" applyBorder="1" applyAlignment="1" applyProtection="1">
      <alignment horizontal="left" vertical="center"/>
      <protection locked="0"/>
    </xf>
    <xf numFmtId="0" fontId="28" fillId="7" borderId="35" xfId="2" applyFont="1" applyFill="1" applyBorder="1" applyAlignment="1" applyProtection="1">
      <alignment horizontal="left" vertical="center"/>
      <protection locked="0"/>
    </xf>
    <xf numFmtId="0" fontId="28" fillId="7" borderId="74" xfId="2" applyFont="1" applyFill="1" applyBorder="1" applyAlignment="1" applyProtection="1">
      <alignment horizontal="left" vertical="center"/>
      <protection locked="0"/>
    </xf>
    <xf numFmtId="0" fontId="28" fillId="7" borderId="75" xfId="2" applyFont="1" applyFill="1" applyBorder="1" applyAlignment="1" applyProtection="1">
      <alignment horizontal="left" vertical="center"/>
      <protection locked="0"/>
    </xf>
    <xf numFmtId="0" fontId="6" fillId="0" borderId="22" xfId="2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0" fontId="30" fillId="0" borderId="76" xfId="2" applyFont="1" applyFill="1" applyBorder="1" applyAlignment="1" applyProtection="1">
      <alignment horizontal="center" vertical="center"/>
      <protection locked="0"/>
    </xf>
    <xf numFmtId="0" fontId="30" fillId="0" borderId="44" xfId="2" applyFont="1" applyFill="1" applyBorder="1" applyAlignment="1" applyProtection="1">
      <alignment horizontal="center" vertical="center"/>
      <protection locked="0"/>
    </xf>
    <xf numFmtId="0" fontId="30" fillId="0" borderId="77" xfId="2" applyFont="1" applyFill="1" applyBorder="1" applyAlignment="1" applyProtection="1">
      <alignment horizontal="center" vertical="center"/>
      <protection locked="0"/>
    </xf>
    <xf numFmtId="0" fontId="25" fillId="5" borderId="7" xfId="0" applyFont="1" applyFill="1" applyBorder="1" applyAlignment="1" applyProtection="1">
      <alignment horizontal="center" vertical="center"/>
      <protection locked="0"/>
    </xf>
    <xf numFmtId="0" fontId="25" fillId="5" borderId="21" xfId="0" applyFont="1" applyFill="1" applyBorder="1" applyAlignment="1" applyProtection="1">
      <alignment horizontal="center" vertical="center"/>
      <protection locked="0"/>
    </xf>
    <xf numFmtId="0" fontId="25" fillId="6" borderId="20" xfId="0" applyFont="1" applyFill="1" applyBorder="1" applyAlignment="1" applyProtection="1">
      <alignment horizontal="center" vertical="center"/>
      <protection locked="0"/>
    </xf>
    <xf numFmtId="0" fontId="25" fillId="6" borderId="21" xfId="0" applyFont="1" applyFill="1" applyBorder="1" applyAlignment="1" applyProtection="1">
      <alignment horizontal="center" vertical="center"/>
      <protection locked="0"/>
    </xf>
    <xf numFmtId="0" fontId="7" fillId="8" borderId="22" xfId="2" applyFont="1" applyFill="1" applyBorder="1" applyAlignment="1" applyProtection="1">
      <alignment horizontal="center" vertical="center"/>
      <protection locked="0"/>
    </xf>
    <xf numFmtId="0" fontId="42" fillId="5" borderId="22" xfId="2" applyFont="1" applyFill="1" applyBorder="1" applyAlignment="1" applyProtection="1">
      <alignment horizontal="center" vertical="center"/>
      <protection locked="0"/>
    </xf>
    <xf numFmtId="0" fontId="40" fillId="0" borderId="22" xfId="2" applyFont="1" applyFill="1" applyBorder="1" applyAlignment="1" applyProtection="1">
      <alignment horizontal="center" vertical="center" wrapText="1"/>
      <protection locked="0"/>
    </xf>
    <xf numFmtId="43" fontId="7" fillId="8" borderId="78" xfId="1" applyFont="1" applyFill="1" applyBorder="1" applyAlignment="1" applyProtection="1">
      <alignment horizontal="center" vertical="center"/>
      <protection locked="0"/>
    </xf>
    <xf numFmtId="43" fontId="7" fillId="8" borderId="79" xfId="1" applyFont="1" applyFill="1" applyBorder="1" applyAlignment="1" applyProtection="1">
      <alignment horizontal="center" vertical="center"/>
      <protection locked="0"/>
    </xf>
    <xf numFmtId="0" fontId="7" fillId="8" borderId="80" xfId="2" applyFont="1" applyFill="1" applyBorder="1" applyAlignment="1" applyProtection="1">
      <alignment horizontal="center" vertical="center"/>
      <protection locked="0"/>
    </xf>
    <xf numFmtId="0" fontId="7" fillId="8" borderId="81" xfId="2" applyFont="1" applyFill="1" applyBorder="1" applyAlignment="1" applyProtection="1">
      <alignment horizontal="center" vertical="center"/>
      <protection locked="0"/>
    </xf>
    <xf numFmtId="0" fontId="7" fillId="8" borderId="82" xfId="2" applyFont="1" applyFill="1" applyBorder="1" applyAlignment="1" applyProtection="1">
      <alignment horizontal="center" vertical="center"/>
      <protection locked="0"/>
    </xf>
    <xf numFmtId="164" fontId="42" fillId="5" borderId="22" xfId="2" applyNumberFormat="1" applyFont="1" applyFill="1" applyBorder="1" applyAlignment="1" applyProtection="1">
      <alignment horizontal="left" vertical="center"/>
      <protection locked="0"/>
    </xf>
    <xf numFmtId="0" fontId="28" fillId="7" borderId="7" xfId="2" applyFont="1" applyFill="1" applyBorder="1" applyAlignment="1" applyProtection="1">
      <alignment horizontal="left" vertical="center"/>
      <protection locked="0"/>
    </xf>
    <xf numFmtId="0" fontId="28" fillId="7" borderId="20" xfId="2" applyFont="1" applyFill="1" applyBorder="1" applyAlignment="1" applyProtection="1">
      <alignment horizontal="left" vertical="center"/>
      <protection locked="0"/>
    </xf>
    <xf numFmtId="0" fontId="28" fillId="7" borderId="21" xfId="2" applyFont="1" applyFill="1" applyBorder="1" applyAlignment="1" applyProtection="1">
      <alignment horizontal="left" vertical="center"/>
      <protection locked="0"/>
    </xf>
    <xf numFmtId="0" fontId="7" fillId="8" borderId="72" xfId="2" applyFont="1" applyFill="1" applyBorder="1" applyAlignment="1" applyProtection="1">
      <alignment horizontal="center" vertical="center"/>
      <protection locked="0"/>
    </xf>
    <xf numFmtId="0" fontId="7" fillId="8" borderId="35" xfId="2" applyFont="1" applyFill="1" applyBorder="1" applyAlignment="1" applyProtection="1">
      <alignment horizontal="center" vertical="center"/>
      <protection locked="0"/>
    </xf>
    <xf numFmtId="0" fontId="28" fillId="7" borderId="42" xfId="2" applyFont="1" applyFill="1" applyBorder="1" applyAlignment="1" applyProtection="1">
      <alignment horizontal="left" vertical="center"/>
      <protection locked="0"/>
    </xf>
    <xf numFmtId="0" fontId="28" fillId="7" borderId="0" xfId="2" applyFont="1" applyFill="1" applyBorder="1" applyAlignment="1" applyProtection="1">
      <alignment horizontal="left" vertical="center"/>
      <protection locked="0"/>
    </xf>
    <xf numFmtId="0" fontId="28" fillId="7" borderId="51" xfId="2" applyFont="1" applyFill="1" applyBorder="1" applyAlignment="1" applyProtection="1">
      <alignment horizontal="left" vertical="center"/>
      <protection locked="0"/>
    </xf>
    <xf numFmtId="0" fontId="5" fillId="0" borderId="7" xfId="2" applyFont="1" applyFill="1" applyBorder="1" applyAlignment="1" applyProtection="1">
      <alignment horizontal="center" vertical="center"/>
      <protection locked="0"/>
    </xf>
    <xf numFmtId="0" fontId="5" fillId="0" borderId="20" xfId="2" applyFont="1" applyFill="1" applyBorder="1" applyAlignment="1" applyProtection="1">
      <alignment horizontal="center" vertical="center"/>
      <protection locked="0"/>
    </xf>
    <xf numFmtId="0" fontId="5" fillId="0" borderId="21" xfId="2" applyFont="1" applyFill="1" applyBorder="1" applyAlignment="1" applyProtection="1">
      <alignment horizontal="center" vertical="center"/>
      <protection locked="0"/>
    </xf>
    <xf numFmtId="0" fontId="30" fillId="0" borderId="0" xfId="2" applyFont="1" applyFill="1" applyBorder="1" applyAlignment="1" applyProtection="1">
      <alignment horizontal="left" vertical="center" wrapText="1"/>
      <protection locked="0"/>
    </xf>
  </cellXfs>
  <cellStyles count="4">
    <cellStyle name="Komma" xfId="1" builtinId="3"/>
    <cellStyle name="Normal_FORMULES" xfId="2"/>
    <cellStyle name="Prozent" xfId="3" builtinId="5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r.ch/scc/files/pdf89/coef_impots_reformes_2017.pdf" TargetMode="External"/><Relationship Id="rId2" Type="http://schemas.openxmlformats.org/officeDocument/2006/relationships/hyperlink" Target="http://www.fr.ch/scc/files/pdf89/coef_impots_catholiques_2017.pdf" TargetMode="External"/><Relationship Id="rId1" Type="http://schemas.openxmlformats.org/officeDocument/2006/relationships/hyperlink" Target="http://www.fr.ch/scc/files/pdf88/coef_impots_communaux_2017.pdf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2276475</xdr:colOff>
      <xdr:row>32</xdr:row>
      <xdr:rowOff>57150</xdr:rowOff>
    </xdr:from>
    <xdr:to>
      <xdr:col>5</xdr:col>
      <xdr:colOff>187325</xdr:colOff>
      <xdr:row>33</xdr:row>
      <xdr:rowOff>21166</xdr:rowOff>
    </xdr:to>
    <xdr:sp macro="" textlink="">
      <xdr:nvSpPr>
        <xdr:cNvPr id="1028" name="Text Box 4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2276475" y="7515225"/>
          <a:ext cx="6111875" cy="211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http://www.fr.ch/scc/files/pdf88/coef_impots_communaux_2017.pdf</a:t>
          </a:r>
        </a:p>
      </xdr:txBody>
    </xdr:sp>
    <xdr:clientData/>
  </xdr:twoCellAnchor>
  <xdr:twoCellAnchor>
    <xdr:from>
      <xdr:col>0</xdr:col>
      <xdr:colOff>2281237</xdr:colOff>
      <xdr:row>33</xdr:row>
      <xdr:rowOff>45243</xdr:rowOff>
    </xdr:from>
    <xdr:to>
      <xdr:col>3</xdr:col>
      <xdr:colOff>1312333</xdr:colOff>
      <xdr:row>33</xdr:row>
      <xdr:rowOff>264583</xdr:rowOff>
    </xdr:to>
    <xdr:sp macro="" textlink="">
      <xdr:nvSpPr>
        <xdr:cNvPr id="1029" name="Text Box 5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2281237" y="8014493"/>
          <a:ext cx="4238096" cy="219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http://www.fr.ch/scc/files/pdf89/coef_impots_catholiques_2017.pdf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600075</xdr:colOff>
          <xdr:row>0</xdr:row>
          <xdr:rowOff>57150</xdr:rowOff>
        </xdr:from>
        <xdr:to>
          <xdr:col>10</xdr:col>
          <xdr:colOff>133350</xdr:colOff>
          <xdr:row>2</xdr:row>
          <xdr:rowOff>123825</xdr:rowOff>
        </xdr:to>
        <xdr:sp macro="" textlink="">
          <xdr:nvSpPr>
            <xdr:cNvPr id="1025" name="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xdr:twoCellAnchor>
    <xdr:from>
      <xdr:col>3</xdr:col>
      <xdr:colOff>1344084</xdr:colOff>
      <xdr:row>33</xdr:row>
      <xdr:rowOff>38099</xdr:rowOff>
    </xdr:from>
    <xdr:to>
      <xdr:col>7</xdr:col>
      <xdr:colOff>1820333</xdr:colOff>
      <xdr:row>33</xdr:row>
      <xdr:rowOff>264583</xdr:rowOff>
    </xdr:to>
    <xdr:sp macro="" textlink="">
      <xdr:nvSpPr>
        <xdr:cNvPr id="5" name="Text Box 5">
          <a:hlinkClick xmlns:r="http://schemas.openxmlformats.org/officeDocument/2006/relationships" r:id="rId3"/>
        </xdr:cNvPr>
        <xdr:cNvSpPr txBox="1">
          <a:spLocks noChangeArrowheads="1"/>
        </xdr:cNvSpPr>
      </xdr:nvSpPr>
      <xdr:spPr bwMode="auto">
        <a:xfrm>
          <a:off x="6551084" y="8007349"/>
          <a:ext cx="4222749" cy="2264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http://www.fr.ch/scc/files/pdf89/coef_impots_reformes_2017.pdf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autoPageBreaks="0" fitToPage="1"/>
  </sheetPr>
  <dimension ref="A1:K37"/>
  <sheetViews>
    <sheetView showGridLines="0" showZeros="0" tabSelected="1" showRuler="0" showOutlineSymbols="0" view="pageLayout" zoomScale="80" zoomScaleNormal="90" zoomScalePageLayoutView="80" workbookViewId="0">
      <selection activeCell="D8" sqref="D8:E8"/>
    </sheetView>
  </sheetViews>
  <sheetFormatPr baseColWidth="10" defaultColWidth="0" defaultRowHeight="0" customHeight="1" zeroHeight="1" x14ac:dyDescent="0.2"/>
  <cols>
    <col min="1" max="1" width="63.7109375" customWidth="1"/>
    <col min="2" max="2" width="2.85546875" customWidth="1"/>
    <col min="3" max="3" width="7.7109375" bestFit="1" customWidth="1"/>
    <col min="4" max="4" width="40" customWidth="1"/>
    <col min="5" max="5" width="2.85546875" customWidth="1"/>
    <col min="6" max="6" width="7.7109375" bestFit="1" customWidth="1"/>
    <col min="7" max="7" width="2.85546875" customWidth="1"/>
    <col min="8" max="8" width="39.28515625" customWidth="1"/>
    <col min="9" max="9" width="2.85546875" customWidth="1"/>
    <col min="10" max="10" width="43.5703125" bestFit="1" customWidth="1"/>
    <col min="11" max="11" width="2.42578125" customWidth="1"/>
    <col min="12" max="16384" width="5.7109375" hidden="1"/>
  </cols>
  <sheetData>
    <row r="1" spans="1:11" ht="12.75" x14ac:dyDescent="0.2">
      <c r="A1" s="263"/>
      <c r="B1" s="263"/>
      <c r="C1" s="263"/>
      <c r="D1" s="263"/>
      <c r="E1" s="263"/>
      <c r="F1" s="263"/>
      <c r="G1" s="263"/>
      <c r="H1" s="263"/>
      <c r="I1" s="263"/>
      <c r="J1" s="263"/>
      <c r="K1" s="1"/>
    </row>
    <row r="2" spans="1:11" s="333" customFormat="1" ht="20.25" x14ac:dyDescent="0.3">
      <c r="A2" s="208" t="str">
        <f>IF(Calculateur!C96=TRUE,Calculateur!A86,Calculateur!C86)</f>
        <v>Natürliche Personen: ungefähre Berechnung der Steuern gültig für das Steuerjahr 2018</v>
      </c>
      <c r="B2" s="208"/>
      <c r="C2" s="208"/>
      <c r="D2" s="208"/>
      <c r="E2" s="208"/>
      <c r="F2" s="208"/>
      <c r="G2" s="208"/>
      <c r="H2" s="208"/>
      <c r="I2" s="208"/>
      <c r="J2" s="331"/>
      <c r="K2" s="332"/>
    </row>
    <row r="3" spans="1:11" s="333" customFormat="1" ht="20.25" x14ac:dyDescent="0.3">
      <c r="A3" s="330" t="s">
        <v>196</v>
      </c>
      <c r="B3" s="331"/>
      <c r="C3" s="331"/>
      <c r="D3" s="331"/>
      <c r="E3" s="331"/>
      <c r="F3" s="331"/>
      <c r="G3" s="331"/>
      <c r="H3" s="331"/>
      <c r="I3" s="331"/>
      <c r="J3" s="334"/>
      <c r="K3" s="332"/>
    </row>
    <row r="4" spans="1:11" ht="23.25" x14ac:dyDescent="0.2">
      <c r="A4" s="265" t="str">
        <f>IF(Calculateur!C96=TRUE,Calculateur!A87,Calculateur!C87)</f>
        <v>Tragen Sie die steuerbaren Elemente und die Steuerfüsse der Gemeinden und Pfarreien (violette Zellen) ein:</v>
      </c>
      <c r="B4" s="263"/>
      <c r="C4" s="265"/>
      <c r="D4" s="263"/>
      <c r="E4" s="263"/>
      <c r="F4" s="263"/>
      <c r="G4" s="263"/>
      <c r="H4" s="263"/>
      <c r="I4" s="263"/>
      <c r="J4" s="264"/>
      <c r="K4" s="2"/>
    </row>
    <row r="5" spans="1:11" ht="15.75" x14ac:dyDescent="0.2">
      <c r="A5" s="266" t="str">
        <f>IF(Calculateur!C96=TRUE,Calculateur!A88,Calculateur!C88)</f>
        <v>(Weiter mit der Maus oder Taste TAB)</v>
      </c>
      <c r="B5" s="267"/>
      <c r="C5" s="266"/>
      <c r="D5" s="267"/>
      <c r="E5" s="267"/>
      <c r="F5" s="267"/>
      <c r="G5" s="267"/>
      <c r="H5" s="267"/>
      <c r="I5" s="267"/>
      <c r="J5" s="267"/>
      <c r="K5" s="2"/>
    </row>
    <row r="6" spans="1:11" ht="15.75" x14ac:dyDescent="0.2">
      <c r="A6" s="266"/>
      <c r="B6" s="267"/>
      <c r="C6" s="267" t="str">
        <f>IF(AND(Calculateur!J98="",Calculateur!J99="",Calculateur!J100=""),"",IF(Calculateur!C96=TRUE,Calculateur!A137,Calculateur!C137))</f>
        <v/>
      </c>
      <c r="D6" s="267"/>
      <c r="E6" s="267"/>
      <c r="F6" s="267"/>
      <c r="G6" s="267"/>
      <c r="H6" s="267"/>
      <c r="I6" s="267"/>
      <c r="J6" s="267"/>
      <c r="K6" s="2"/>
    </row>
    <row r="7" spans="1:11" ht="16.5" thickBot="1" x14ac:dyDescent="0.25">
      <c r="A7" s="268" t="str">
        <f>IF(Calculateur!C96=TRUE,Calculateur!A89,Calculateur!C89)</f>
        <v>Tragen Sie ein:</v>
      </c>
      <c r="B7" s="296"/>
      <c r="C7" s="268"/>
      <c r="D7" s="296" t="str">
        <f>IF(Calculateur!$C$96=TRUE,Calculateur!$A$103,Calculateur!$C$103)</f>
        <v>&gt;     Steuerbares</v>
      </c>
      <c r="E7" s="296"/>
      <c r="F7" s="266"/>
      <c r="G7" s="262" t="str">
        <f>IF(Calculateur!$C$96=TRUE,Calculateur!$A$105,Calculateur!$C$105)</f>
        <v>&gt;     voraussichtlicher massgebender Satz</v>
      </c>
      <c r="H7" s="262"/>
      <c r="I7" s="231"/>
      <c r="J7" s="229" t="str">
        <f>IF(Calculateur!$C$96=TRUE,Calculateur!$A$105,Calculateur!$C$106)</f>
        <v>&gt;     voraussichtlicher massgebender Satz</v>
      </c>
      <c r="K7" s="224"/>
    </row>
    <row r="8" spans="1:11" ht="15.75" thickBot="1" x14ac:dyDescent="0.25">
      <c r="A8" s="269" t="str">
        <f>IF(Calculateur!C96=TRUE,Calculateur!A98,Calculateur!C98)</f>
        <v>&gt;     Ihr Einkommen</v>
      </c>
      <c r="B8" s="307"/>
      <c r="C8" s="269"/>
      <c r="D8" s="344"/>
      <c r="E8" s="345"/>
      <c r="F8" s="285"/>
      <c r="G8" s="261">
        <f>D8</f>
        <v>0</v>
      </c>
      <c r="H8" s="261"/>
      <c r="I8" s="230"/>
      <c r="J8" s="228"/>
      <c r="K8" s="226"/>
    </row>
    <row r="9" spans="1:11" ht="15.75" thickBot="1" x14ac:dyDescent="0.25">
      <c r="A9" s="269" t="str">
        <f>IF(Calculateur!C96=TRUE,Calculateur!A99,Calculateur!C99)</f>
        <v>&gt;     Ihr Vermögen</v>
      </c>
      <c r="B9" s="308"/>
      <c r="C9" s="269"/>
      <c r="D9" s="344"/>
      <c r="E9" s="345"/>
      <c r="F9" s="285"/>
      <c r="G9" s="261">
        <f>D9</f>
        <v>0</v>
      </c>
      <c r="H9" s="261"/>
      <c r="I9" s="230"/>
      <c r="J9" s="227"/>
      <c r="K9" s="226"/>
    </row>
    <row r="10" spans="1:11" ht="15.75" thickBot="1" x14ac:dyDescent="0.25">
      <c r="A10" s="269" t="str">
        <f>IF(Calculateur!C96=TRUE,Calculateur!A100,Calculateur!C100)</f>
        <v>&gt;     Ihr Einkommen DBSt</v>
      </c>
      <c r="B10" s="308"/>
      <c r="C10" s="269"/>
      <c r="D10" s="344"/>
      <c r="E10" s="345"/>
      <c r="F10" s="285"/>
      <c r="G10" s="261">
        <f>D10</f>
        <v>0</v>
      </c>
      <c r="H10" s="261"/>
      <c r="I10" s="230"/>
      <c r="J10" s="227"/>
      <c r="K10" s="226"/>
    </row>
    <row r="11" spans="1:11" ht="15.75" thickBot="1" x14ac:dyDescent="0.25">
      <c r="A11" s="269"/>
      <c r="B11" s="287"/>
      <c r="C11" s="270" t="str">
        <f>Calculateur!J101</f>
        <v xml:space="preserve">         Tragen Sie bitte Ihre Situation ein!</v>
      </c>
      <c r="D11" s="286"/>
      <c r="E11" s="287"/>
      <c r="F11" s="271"/>
      <c r="G11" s="271"/>
      <c r="H11" s="271"/>
      <c r="I11" s="271"/>
      <c r="J11" s="271"/>
      <c r="K11" s="3"/>
    </row>
    <row r="12" spans="1:11" ht="16.5" x14ac:dyDescent="0.2">
      <c r="A12" s="269" t="str">
        <f>IF(Calculateur!C96=TRUE,Calculateur!A101,Calculateur!C101)</f>
        <v>&gt;     die Ziffer, die Ihrer persönlichen Situation entspricht</v>
      </c>
      <c r="B12" s="309"/>
      <c r="C12" s="272" t="str">
        <f>Calculateur!K101</f>
        <v>&gt;</v>
      </c>
      <c r="D12" s="346"/>
      <c r="E12" s="347"/>
      <c r="F12" s="238"/>
      <c r="G12" s="290">
        <v>1</v>
      </c>
      <c r="H12" s="291" t="str">
        <f>IF(Calculateur!C96=TRUE,Calculateur!A90,Calculateur!C90)</f>
        <v>Alleinstehende Person ohne Kinderunterhaltspflicht</v>
      </c>
      <c r="I12" s="291"/>
      <c r="J12" s="292"/>
      <c r="K12" s="3"/>
    </row>
    <row r="13" spans="1:11" ht="17.25" thickBot="1" x14ac:dyDescent="0.25">
      <c r="A13" s="269" t="str">
        <f>IF(Calculateur!C96=TRUE,Calculateur!A102,Calculateur!C102)</f>
        <v xml:space="preserve">       (siehe blaue Einrahmung rechts)</v>
      </c>
      <c r="B13" s="309"/>
      <c r="C13" s="272"/>
      <c r="D13" s="348"/>
      <c r="E13" s="349"/>
      <c r="F13" s="238"/>
      <c r="G13" s="293">
        <v>2</v>
      </c>
      <c r="H13" s="294" t="str">
        <f>IF(Calculateur!C96=TRUE,Calculateur!A91,Calculateur!C91)</f>
        <v>Verheiratete Person oder Einelternfamilie mit Kinderunterhaltspflicht</v>
      </c>
      <c r="I13" s="294"/>
      <c r="J13" s="295"/>
      <c r="K13" s="3"/>
    </row>
    <row r="14" spans="1:11" ht="15.75" thickBot="1" x14ac:dyDescent="0.25">
      <c r="A14" s="269" t="str">
        <f>IF(Calculateur!C96=TRUE,Calculateur!A104,Calculateur!C104)</f>
        <v xml:space="preserve">&gt;     Anzahl der Kinder </v>
      </c>
      <c r="B14" s="310"/>
      <c r="C14" s="272" t="str">
        <f>Calculateur!K104</f>
        <v/>
      </c>
      <c r="D14" s="350"/>
      <c r="E14" s="351"/>
      <c r="F14" s="297"/>
      <c r="G14" s="297"/>
      <c r="H14" s="297"/>
      <c r="I14" s="297"/>
      <c r="J14" s="297"/>
      <c r="K14" s="3"/>
    </row>
    <row r="15" spans="1:11" ht="15.75" thickBot="1" x14ac:dyDescent="0.25">
      <c r="A15" s="273"/>
      <c r="B15" s="306"/>
      <c r="C15" s="274" t="str">
        <f>Calculateur!J104</f>
        <v/>
      </c>
      <c r="D15" s="275"/>
      <c r="E15" s="273"/>
      <c r="F15" s="273"/>
      <c r="G15" s="273"/>
      <c r="H15" s="273"/>
      <c r="I15" s="273"/>
      <c r="J15" s="273"/>
      <c r="K15" s="3"/>
    </row>
    <row r="16" spans="1:11" ht="15.75" thickBot="1" x14ac:dyDescent="0.25">
      <c r="A16" s="276" t="str">
        <f>IF(Calculateur!C96=TRUE,Calculateur!A107,Calculateur!C107)</f>
        <v>&gt;     Steuerfuss der Gemeindesteuer</v>
      </c>
      <c r="B16" s="311"/>
      <c r="C16" s="276"/>
      <c r="D16" s="288"/>
      <c r="E16" s="289" t="s">
        <v>0</v>
      </c>
      <c r="F16" s="298" t="str">
        <f>Calculateur!J107</f>
        <v/>
      </c>
      <c r="G16" s="298"/>
      <c r="H16" s="298"/>
      <c r="I16" s="298"/>
      <c r="J16" s="298"/>
      <c r="K16" s="3"/>
    </row>
    <row r="17" spans="1:11" ht="15.75" thickBot="1" x14ac:dyDescent="0.25">
      <c r="A17" s="276" t="str">
        <f>IF(Calculateur!C96=TRUE,Calculateur!A108,Calculateur!C108)</f>
        <v>&gt;     Steuerfuss der Kirchensteuer für das Einkommen</v>
      </c>
      <c r="B17" s="311"/>
      <c r="C17" s="276"/>
      <c r="D17" s="288"/>
      <c r="E17" s="289" t="s">
        <v>0</v>
      </c>
      <c r="F17" s="298" t="str">
        <f>Calculateur!J108</f>
        <v/>
      </c>
      <c r="G17" s="298"/>
      <c r="H17" s="298"/>
      <c r="I17" s="298"/>
      <c r="J17" s="298"/>
      <c r="K17" s="3"/>
    </row>
    <row r="18" spans="1:11" ht="15.75" thickBot="1" x14ac:dyDescent="0.25">
      <c r="A18" s="276" t="str">
        <f>IF(Calculateur!C96=TRUE,Calculateur!A109,Calculateur!C109)</f>
        <v>&gt;     Steuerfuss der Kirchensteuer für das Vermögen</v>
      </c>
      <c r="B18" s="311"/>
      <c r="C18" s="276"/>
      <c r="D18" s="288"/>
      <c r="E18" s="289" t="s">
        <v>0</v>
      </c>
      <c r="F18" s="299"/>
      <c r="G18" s="298"/>
      <c r="H18" s="298"/>
      <c r="I18" s="298"/>
      <c r="J18" s="298"/>
      <c r="K18" s="3"/>
    </row>
    <row r="19" spans="1:11" ht="16.5" thickBot="1" x14ac:dyDescent="0.25">
      <c r="A19" s="277"/>
      <c r="B19" s="4"/>
      <c r="C19" s="277"/>
      <c r="D19" s="4"/>
      <c r="E19" s="4"/>
      <c r="F19" s="4"/>
      <c r="G19" s="4"/>
      <c r="H19" s="266"/>
      <c r="I19" s="266"/>
      <c r="J19" s="278"/>
      <c r="K19" s="3"/>
    </row>
    <row r="20" spans="1:11" s="3" customFormat="1" ht="34.5" customHeight="1" x14ac:dyDescent="0.2">
      <c r="A20" s="360" t="str">
        <f>Calculateur!C124</f>
        <v>falsche Eintragung…</v>
      </c>
      <c r="B20" s="360"/>
      <c r="C20" s="360"/>
      <c r="D20" s="360"/>
      <c r="E20" s="360"/>
      <c r="F20" s="360"/>
      <c r="G20" s="360"/>
      <c r="H20" s="360"/>
      <c r="I20" s="360"/>
      <c r="J20" s="360"/>
    </row>
    <row r="21" spans="1:11" s="3" customFormat="1" ht="27.75" customHeight="1" x14ac:dyDescent="0.2">
      <c r="A21" s="312" t="str">
        <f>IF(Calculateur!C96=TRUE,Calculateur!A117,Calculateur!C117)</f>
        <v>Zu bezahlende Steuern :</v>
      </c>
      <c r="B21" s="325"/>
      <c r="C21" s="314" t="s">
        <v>0</v>
      </c>
      <c r="D21" s="313" t="str">
        <f>Calculateur!D117</f>
        <v>für das Einkommen</v>
      </c>
      <c r="E21" s="325"/>
      <c r="F21" s="314" t="s">
        <v>0</v>
      </c>
      <c r="G21" s="314"/>
      <c r="H21" s="313" t="str">
        <f>Calculateur!H117</f>
        <v xml:space="preserve"> und für das Vermögen</v>
      </c>
      <c r="I21" s="325"/>
      <c r="J21" s="313" t="str">
        <f>Calculateur!K117</f>
        <v>Total</v>
      </c>
    </row>
    <row r="22" spans="1:11" s="3" customFormat="1" ht="21.75" customHeight="1" x14ac:dyDescent="0.2">
      <c r="A22" s="315" t="str">
        <f>IF(Calculateur!C96=TRUE,Calculateur!A118,Calculateur!C118)</f>
        <v>Steuerbetrag der Kantonssteuer</v>
      </c>
      <c r="B22" s="301"/>
      <c r="C22" s="317" t="str">
        <f>Calculateur!F118</f>
        <v/>
      </c>
      <c r="D22" s="326" t="str">
        <f>Calculateur!D118</f>
        <v>falsche Eintragung…</v>
      </c>
      <c r="E22" s="301"/>
      <c r="F22" s="317" t="str">
        <f>Calculateur!I118</f>
        <v/>
      </c>
      <c r="G22" s="358" t="str">
        <f>Calculateur!H118</f>
        <v>falsche Eintragung…</v>
      </c>
      <c r="H22" s="359"/>
      <c r="I22" s="302"/>
      <c r="J22" s="316" t="str">
        <f>Calculateur!K118</f>
        <v>falsche Eintragung…</v>
      </c>
    </row>
    <row r="23" spans="1:11" s="3" customFormat="1" ht="21.75" customHeight="1" x14ac:dyDescent="0.2">
      <c r="A23" s="318" t="str">
        <f>IF(Calculateur!C96=TRUE,Calculateur!A119,Calculateur!C119)</f>
        <v>Steuerbetrag der Gemeindesteuer</v>
      </c>
      <c r="B23" s="301"/>
      <c r="C23" s="320" t="str">
        <f>Calculateur!F119</f>
        <v/>
      </c>
      <c r="D23" s="327" t="str">
        <f>Calculateur!D119</f>
        <v>falsche Eintragung…</v>
      </c>
      <c r="E23" s="301"/>
      <c r="F23" s="320" t="str">
        <f>Calculateur!I119</f>
        <v/>
      </c>
      <c r="G23" s="356" t="str">
        <f>Calculateur!H119</f>
        <v>falsche Eintragung…</v>
      </c>
      <c r="H23" s="357"/>
      <c r="I23" s="302"/>
      <c r="J23" s="319" t="str">
        <f>Calculateur!K119</f>
        <v>falsche Eintragung…</v>
      </c>
    </row>
    <row r="24" spans="1:11" s="3" customFormat="1" ht="21.75" customHeight="1" x14ac:dyDescent="0.2">
      <c r="A24" s="318" t="str">
        <f>IF(Calculateur!C96=TRUE,Calculateur!A120,Calculateur!C120)</f>
        <v>Steuerbetrag der Kirchensteuer</v>
      </c>
      <c r="B24" s="301"/>
      <c r="C24" s="320" t="str">
        <f>Calculateur!F120</f>
        <v/>
      </c>
      <c r="D24" s="327" t="str">
        <f>Calculateur!D120</f>
        <v>falsche Eintragung…</v>
      </c>
      <c r="E24" s="301"/>
      <c r="F24" s="320" t="str">
        <f>Calculateur!I120</f>
        <v/>
      </c>
      <c r="G24" s="356" t="str">
        <f>Calculateur!H120</f>
        <v>falsche Eintragung…</v>
      </c>
      <c r="H24" s="357"/>
      <c r="I24" s="302"/>
      <c r="J24" s="319" t="str">
        <f>Calculateur!K120</f>
        <v>falsche Eintragung…</v>
      </c>
    </row>
    <row r="25" spans="1:11" s="3" customFormat="1" ht="21.75" customHeight="1" x14ac:dyDescent="0.2">
      <c r="A25" s="321" t="str">
        <f>IF(Calculateur!C96=TRUE,Calculateur!A121,Calculateur!C121)</f>
        <v>Steuerbetrag der direkten Bundessteuer (DBSt)</v>
      </c>
      <c r="B25" s="301"/>
      <c r="C25" s="321"/>
      <c r="D25" s="328" t="str">
        <f>Calculateur!D121</f>
        <v>falsche Eintragung…</v>
      </c>
      <c r="E25" s="301"/>
      <c r="F25" s="321"/>
      <c r="G25" s="354" t="str">
        <f>Calculateur!H121</f>
        <v>falsche Eintragung…</v>
      </c>
      <c r="H25" s="355"/>
      <c r="I25" s="302"/>
      <c r="J25" s="322" t="str">
        <f>Calculateur!K121</f>
        <v>falsche Eintragung…</v>
      </c>
    </row>
    <row r="26" spans="1:11" s="3" customFormat="1" ht="21.75" customHeight="1" x14ac:dyDescent="0.2">
      <c r="A26" s="323" t="str">
        <f>IF(Calculateur!C96=TRUE,Calculateur!A122,Calculateur!C122)</f>
        <v>Total der Steuern</v>
      </c>
      <c r="B26" s="303"/>
      <c r="C26" s="323"/>
      <c r="D26" s="329" t="str">
        <f>Calculateur!F122</f>
        <v>falsche Eintragung…</v>
      </c>
      <c r="E26" s="303"/>
      <c r="F26" s="323"/>
      <c r="G26" s="352" t="str">
        <f>Calculateur!I122</f>
        <v>falsche Eintragung…</v>
      </c>
      <c r="H26" s="353"/>
      <c r="I26" s="304"/>
      <c r="J26" s="324" t="str">
        <f>Calculateur!K122</f>
        <v>falsche Eintragung…</v>
      </c>
    </row>
    <row r="27" spans="1:11" s="3" customFormat="1" ht="23.25" customHeight="1" x14ac:dyDescent="0.2">
      <c r="A27" s="300"/>
      <c r="B27" s="305"/>
      <c r="C27" s="300"/>
      <c r="D27" s="305" t="str">
        <f>Calculateur!D123</f>
        <v xml:space="preserve"> </v>
      </c>
      <c r="E27" s="305"/>
      <c r="F27" s="305"/>
      <c r="G27" s="305"/>
      <c r="H27" s="305"/>
      <c r="I27" s="305"/>
      <c r="J27" s="305"/>
    </row>
    <row r="28" spans="1:11" s="3" customFormat="1" ht="15.75" customHeight="1" x14ac:dyDescent="0.2">
      <c r="A28" s="266" t="str">
        <f>IF(AND(D14&gt;0,D12=2),IF(Calculateur!C96=TRUE,Calculateur!A132,Calculateur!C132),"")</f>
        <v/>
      </c>
      <c r="B28" s="266"/>
      <c r="C28" s="279" t="str">
        <f>IF((INT(D14)-D14)&lt;0,IF(OR(Calculateur!J101=A144,Calculateur!J101=D144),"####",""),IF(AND(D14&gt;0,D12=2),D14*Calculateur!J50,""))</f>
        <v/>
      </c>
      <c r="D28" s="266" t="str">
        <f>IF(AND(D14&gt;0,D12=2),IF(Calculateur!C96=TRUE,Calculateur!A133,Calculateur!C133),"")</f>
        <v/>
      </c>
      <c r="E28" s="266"/>
      <c r="F28" s="266"/>
      <c r="G28" s="266"/>
      <c r="H28" s="266"/>
      <c r="I28" s="266"/>
      <c r="J28" s="266"/>
    </row>
    <row r="29" spans="1:11" s="3" customFormat="1" ht="21.75" customHeight="1" x14ac:dyDescent="0.2">
      <c r="A29" s="280" t="str">
        <f>IF(Calculateur!C96=TRUE,Calculateur!A150,Calculateur!C150)</f>
        <v>Bemerkungen :</v>
      </c>
      <c r="B29" s="281"/>
      <c r="C29" s="238"/>
      <c r="D29" s="281"/>
      <c r="E29" s="281"/>
      <c r="F29" s="281"/>
      <c r="G29" s="281"/>
      <c r="H29" s="281"/>
      <c r="I29" s="281"/>
      <c r="J29" s="281"/>
    </row>
    <row r="30" spans="1:11" s="3" customFormat="1" ht="21.75" customHeight="1" x14ac:dyDescent="0.2">
      <c r="A30" s="343" t="str">
        <f>IF(Calculateur!C96=TRUE,Calculateur!A151,Calculateur!C151)</f>
        <v>Ab 2014, wird eine Mindeststeuer von Fr. 50.- erhoben, wenn infolge der Sozialabzüge die Untergrenze für die Besteuerung des Einkommens (Fr. 5‘100.-) nicht erreicht wird.</v>
      </c>
      <c r="B30" s="343"/>
      <c r="C30" s="343"/>
      <c r="D30" s="343"/>
      <c r="E30" s="343"/>
      <c r="F30" s="343"/>
      <c r="G30" s="343"/>
      <c r="H30" s="343"/>
      <c r="I30" s="343"/>
      <c r="J30" s="343"/>
    </row>
    <row r="31" spans="1:11" s="5" customFormat="1" ht="19.5" customHeight="1" x14ac:dyDescent="0.2">
      <c r="A31" s="343" t="str">
        <f>IF(Calculateur!C96=TRUE,Calculateur!A152,Calculateur!C152)</f>
        <v>Die Steuerfüsse der Kantonssteuer 2018 sind auf 100.0 % für die Einkommenssteuer und auf 100.0 % für die Vermögenssteuer festgesetzt worden.</v>
      </c>
      <c r="B31" s="343"/>
      <c r="C31" s="343"/>
      <c r="D31" s="343"/>
      <c r="E31" s="343"/>
      <c r="F31" s="343"/>
      <c r="G31" s="343"/>
      <c r="H31" s="343"/>
      <c r="I31" s="343"/>
      <c r="J31" s="343"/>
    </row>
    <row r="32" spans="1:11" s="5" customFormat="1" ht="19.5" customHeight="1" x14ac:dyDescent="0.2">
      <c r="A32" s="343" t="str">
        <f>IF(Calculateur!C96=TRUE,Calculateur!A153,Calculateur!C153)</f>
        <v>Eine Liste mit den verschiedenen Steuerfüssen für die Gemeinde- und Kirchensteuer kann an folgender Adresse eingesehen werden :</v>
      </c>
      <c r="B32" s="343"/>
      <c r="C32" s="343"/>
      <c r="D32" s="343"/>
      <c r="E32" s="343"/>
      <c r="F32" s="343"/>
      <c r="G32" s="343"/>
      <c r="H32" s="343"/>
      <c r="I32" s="343"/>
      <c r="J32" s="343"/>
    </row>
    <row r="33" spans="1:10" s="5" customFormat="1" ht="19.5" customHeight="1" x14ac:dyDescent="0.2">
      <c r="A33" s="283" t="str">
        <f>IF(Calculateur!C96=TRUE,Calculateur!A154,Calculateur!C154)</f>
        <v>Steuerfüsse der Gemeindesteuer :</v>
      </c>
      <c r="B33" s="282"/>
      <c r="C33" s="284"/>
      <c r="D33" s="284"/>
      <c r="E33" s="282"/>
      <c r="F33" s="282"/>
      <c r="G33" s="282"/>
      <c r="H33" s="282"/>
      <c r="I33" s="282"/>
      <c r="J33" s="282"/>
    </row>
    <row r="34" spans="1:10" s="3" customFormat="1" ht="23.25" customHeight="1" x14ac:dyDescent="0.2">
      <c r="A34" s="283" t="str">
        <f>IF(Calculateur!C96=TRUE,Calculateur!A155,Calculateur!C155)</f>
        <v>Steuerfüsse der Kirchensteuer :</v>
      </c>
      <c r="B34" s="281"/>
      <c r="C34" s="284"/>
      <c r="D34" s="284"/>
      <c r="E34" s="281"/>
      <c r="F34" s="281"/>
      <c r="G34" s="281"/>
      <c r="H34" s="281"/>
      <c r="I34" s="281"/>
      <c r="J34" s="281"/>
    </row>
    <row r="35" spans="1:10" ht="5.0999999999999996" hidden="1" customHeight="1" x14ac:dyDescent="0.2"/>
    <row r="36" spans="1:10" ht="5.0999999999999996" hidden="1" customHeight="1" x14ac:dyDescent="0.2"/>
    <row r="37" spans="1:10" ht="5.0999999999999996" hidden="1" customHeight="1" x14ac:dyDescent="0.2"/>
  </sheetData>
  <sheetProtection password="DACD" sheet="1" objects="1" scenarios="1" selectLockedCells="1"/>
  <mergeCells count="14">
    <mergeCell ref="A32:J32"/>
    <mergeCell ref="D8:E8"/>
    <mergeCell ref="D9:E9"/>
    <mergeCell ref="D10:E10"/>
    <mergeCell ref="D12:E13"/>
    <mergeCell ref="D14:E14"/>
    <mergeCell ref="G26:H26"/>
    <mergeCell ref="G25:H25"/>
    <mergeCell ref="G24:H24"/>
    <mergeCell ref="G23:H23"/>
    <mergeCell ref="G22:H22"/>
    <mergeCell ref="A20:J20"/>
    <mergeCell ref="A31:J31"/>
    <mergeCell ref="A30:J30"/>
  </mergeCells>
  <phoneticPr fontId="37" type="noConversion"/>
  <pageMargins left="0.98425196850393704" right="0.59055118110236227" top="1.5748031496062993" bottom="1.1811023622047245" header="0.51181102362204722" footer="0.31496062992125984"/>
  <pageSetup paperSize="9" scale="61" orientation="landscape" r:id="rId1"/>
  <headerFooter>
    <oddHeader>&amp;L&amp;G&amp;R&amp;"Arial,Gras"&amp;8Service cantonal des contributions &amp;"Arial,Normal"SCC&amp;"Arial,Gras"
Kantonale Steuerverwaltung &amp;"Arial,Normal"KSTV</oddHeader>
    <oddFooter>&amp;L&amp;8—
Direction des finances &amp;"Arial,Gras"DFIN&amp;"Arial,Normal"
Finanzdirektion &amp;"Arial,Gras"FIND</oddFooter>
  </headerFooter>
  <drawing r:id="rId2"/>
  <legacyDrawing r:id="rId3"/>
  <legacyDrawingHF r:id="rId4"/>
  <controls>
    <mc:AlternateContent xmlns:mc="http://schemas.openxmlformats.org/markup-compatibility/2006">
      <mc:Choice Requires="x14">
        <control shapeId="1025" r:id="rId5" name="CheckBox1">
          <controlPr locked="0" defaultSize="0" print="0" autoLine="0" linkedCell="Calculateur!C96" r:id="rId6">
            <anchor moveWithCells="1">
              <from>
                <xdr:col>9</xdr:col>
                <xdr:colOff>600075</xdr:colOff>
                <xdr:row>0</xdr:row>
                <xdr:rowOff>57150</xdr:rowOff>
              </from>
              <to>
                <xdr:col>10</xdr:col>
                <xdr:colOff>133350</xdr:colOff>
                <xdr:row>2</xdr:row>
                <xdr:rowOff>123825</xdr:rowOff>
              </to>
            </anchor>
          </controlPr>
        </control>
      </mc:Choice>
      <mc:Fallback>
        <control shapeId="1025" r:id="rId5" name="Check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O161"/>
  <sheetViews>
    <sheetView zoomScale="75" workbookViewId="0">
      <selection activeCell="G2" sqref="G2"/>
    </sheetView>
  </sheetViews>
  <sheetFormatPr baseColWidth="10" defaultRowHeight="12.75" x14ac:dyDescent="0.2"/>
  <cols>
    <col min="1" max="1" width="76.140625" customWidth="1"/>
    <col min="2" max="2" width="4.140625" customWidth="1"/>
    <col min="3" max="3" width="77" customWidth="1"/>
    <col min="4" max="4" width="43.28515625" customWidth="1"/>
    <col min="5" max="5" width="12.85546875" customWidth="1"/>
    <col min="6" max="7" width="22.140625" customWidth="1"/>
    <col min="8" max="8" width="21.140625" customWidth="1"/>
    <col min="9" max="9" width="23.140625" customWidth="1"/>
    <col min="10" max="10" width="25.28515625" customWidth="1"/>
    <col min="11" max="11" width="26.28515625" customWidth="1"/>
  </cols>
  <sheetData>
    <row r="1" spans="1:13" ht="23.25" x14ac:dyDescent="0.2">
      <c r="A1" s="393" t="str">
        <f>"Barème cantonal et IFD pour l'année "&amp;G1</f>
        <v>Barème cantonal et IFD pour l'année 2018</v>
      </c>
      <c r="B1" s="393"/>
      <c r="C1" s="393"/>
      <c r="D1" s="393"/>
      <c r="E1" s="6"/>
      <c r="F1" s="6"/>
      <c r="G1" s="342">
        <v>2018</v>
      </c>
      <c r="H1" s="6"/>
      <c r="I1" s="6"/>
      <c r="J1" s="6"/>
      <c r="K1" s="6"/>
    </row>
    <row r="2" spans="1:13" ht="18" x14ac:dyDescent="0.2">
      <c r="A2" s="394" t="s">
        <v>1</v>
      </c>
      <c r="B2" s="394"/>
      <c r="C2" s="394"/>
      <c r="D2" s="394"/>
      <c r="E2" s="7"/>
      <c r="F2" s="7"/>
      <c r="G2" s="7"/>
      <c r="H2" s="7"/>
      <c r="I2" s="7"/>
      <c r="J2" s="7"/>
      <c r="K2" s="7"/>
    </row>
    <row r="3" spans="1:13" ht="18" x14ac:dyDescent="0.2">
      <c r="A3" s="395"/>
      <c r="B3" s="395"/>
      <c r="C3" s="395"/>
      <c r="D3" s="395"/>
      <c r="E3" s="8"/>
      <c r="F3" s="8"/>
      <c r="G3" s="8"/>
      <c r="H3" s="8"/>
      <c r="I3" s="8"/>
      <c r="J3" s="8"/>
      <c r="K3" s="8"/>
    </row>
    <row r="4" spans="1:13" ht="18" customHeight="1" x14ac:dyDescent="0.2">
      <c r="A4" s="396" t="str">
        <f>"Barème cantonal et IFD pour l'année "&amp;G1&amp;" = barème dès 2009 sur le revenu, dès 2011 pour la fortune pour le canton, barème dès 2012 pour l'IFD "</f>
        <v xml:space="preserve">Barème cantonal et IFD pour l'année 2018 = barème dès 2009 sur le revenu, dès 2011 pour la fortune pour le canton, barème dès 2012 pour l'IFD </v>
      </c>
      <c r="B4" s="396"/>
      <c r="C4" s="396"/>
      <c r="D4" s="396"/>
      <c r="E4" s="396"/>
      <c r="F4" s="396"/>
      <c r="G4" s="211"/>
      <c r="H4" s="9"/>
      <c r="I4" s="9"/>
      <c r="J4" s="9"/>
      <c r="K4" s="9"/>
    </row>
    <row r="5" spans="1:13" ht="15.75" x14ac:dyDescent="0.2">
      <c r="A5" s="162"/>
      <c r="B5" s="162"/>
      <c r="C5" s="10"/>
      <c r="D5" s="11"/>
      <c r="E5" s="11"/>
      <c r="F5" s="11"/>
      <c r="G5" s="11"/>
      <c r="H5" s="11"/>
      <c r="I5" s="11"/>
      <c r="J5" s="11"/>
      <c r="K5" s="11"/>
    </row>
    <row r="6" spans="1:13" ht="15.75" x14ac:dyDescent="0.2">
      <c r="A6" s="163"/>
      <c r="B6" s="163"/>
      <c r="C6" s="392"/>
      <c r="D6" s="392"/>
      <c r="E6" s="392"/>
      <c r="F6" s="392"/>
      <c r="G6" s="392"/>
      <c r="H6" s="392"/>
      <c r="I6" s="392"/>
      <c r="J6" s="392"/>
      <c r="K6" s="392"/>
    </row>
    <row r="7" spans="1:13" ht="18.75" thickBot="1" x14ac:dyDescent="0.25">
      <c r="A7" s="164"/>
      <c r="B7" s="164"/>
      <c r="C7" s="12"/>
      <c r="D7" s="13"/>
      <c r="E7" s="13"/>
      <c r="F7" s="13"/>
      <c r="G7" s="13"/>
      <c r="H7" s="13"/>
      <c r="I7" s="13"/>
      <c r="J7" s="13"/>
      <c r="K7" s="13"/>
    </row>
    <row r="8" spans="1:13" ht="13.5" thickBot="1" x14ac:dyDescent="0.25">
      <c r="A8" s="14"/>
      <c r="B8" s="14"/>
      <c r="C8" s="361" t="s">
        <v>3</v>
      </c>
      <c r="D8" s="362"/>
      <c r="E8" s="362"/>
      <c r="F8" s="363"/>
      <c r="G8" s="210"/>
      <c r="H8" s="361" t="s">
        <v>4</v>
      </c>
      <c r="I8" s="362"/>
      <c r="J8" s="363"/>
      <c r="K8" s="15"/>
    </row>
    <row r="9" spans="1:13" ht="13.5" thickBot="1" x14ac:dyDescent="0.25">
      <c r="A9" s="14"/>
      <c r="B9" s="14"/>
      <c r="C9" s="16" t="s">
        <v>5</v>
      </c>
      <c r="D9" s="364">
        <f>D98</f>
        <v>0</v>
      </c>
      <c r="E9" s="365"/>
      <c r="F9" s="366"/>
      <c r="G9" s="212"/>
      <c r="H9" s="19" t="s">
        <v>5</v>
      </c>
      <c r="I9" s="367">
        <f>D100</f>
        <v>0</v>
      </c>
      <c r="J9" s="368"/>
      <c r="K9" s="15"/>
    </row>
    <row r="10" spans="1:13" ht="13.5" thickBot="1" x14ac:dyDescent="0.25">
      <c r="A10" s="14"/>
      <c r="B10" s="14"/>
      <c r="C10" s="20" t="s">
        <v>6</v>
      </c>
      <c r="D10" s="374">
        <f>D99</f>
        <v>0</v>
      </c>
      <c r="E10" s="375"/>
      <c r="F10" s="376"/>
      <c r="G10" s="18"/>
      <c r="H10" s="20"/>
      <c r="I10" s="17"/>
      <c r="J10" s="18"/>
      <c r="K10" s="15"/>
    </row>
    <row r="11" spans="1:13" x14ac:dyDescent="0.2">
      <c r="A11" s="14"/>
      <c r="B11" s="14"/>
      <c r="C11" s="377" t="s">
        <v>7</v>
      </c>
      <c r="D11" s="378"/>
      <c r="E11" s="21"/>
      <c r="F11" s="381" t="s">
        <v>146</v>
      </c>
      <c r="G11" s="381" t="s">
        <v>147</v>
      </c>
      <c r="H11" s="390" t="s">
        <v>8</v>
      </c>
      <c r="I11" s="391"/>
      <c r="J11" s="388" t="s">
        <v>9</v>
      </c>
      <c r="K11" s="389"/>
      <c r="M11" s="192" t="s">
        <v>124</v>
      </c>
    </row>
    <row r="12" spans="1:13" x14ac:dyDescent="0.2">
      <c r="A12" s="14"/>
      <c r="B12" s="14"/>
      <c r="C12" s="379"/>
      <c r="D12" s="380"/>
      <c r="E12" s="22"/>
      <c r="F12" s="382"/>
      <c r="G12" s="382"/>
      <c r="H12" s="23" t="s">
        <v>10</v>
      </c>
      <c r="I12" s="24" t="s">
        <v>11</v>
      </c>
      <c r="J12" s="23" t="s">
        <v>10</v>
      </c>
      <c r="K12" s="24" t="s">
        <v>11</v>
      </c>
      <c r="M12" t="s">
        <v>125</v>
      </c>
    </row>
    <row r="13" spans="1:13" x14ac:dyDescent="0.2">
      <c r="A13" s="14"/>
      <c r="B13" s="14"/>
      <c r="C13" s="25" t="s">
        <v>12</v>
      </c>
      <c r="D13" s="26"/>
      <c r="E13" s="27"/>
      <c r="F13" s="28">
        <f>IF(D9&lt;0,0,D9)</f>
        <v>0</v>
      </c>
      <c r="G13" s="28">
        <f>IF(INT(User!D8)&lt;0,0,INT(User!D8))</f>
        <v>0</v>
      </c>
      <c r="H13" s="29">
        <f>VLOOKUP(FLOOR(F13,100),Calculateur!$C$31:$F$42,2)+(FLOOR(F13,100)-VLOOKUP(FLOOR(F13,100),Calculateur!$C$31:$F$42,1))/100*VLOOKUP(FLOOR(F13,100),Calculateur!$C$31:$F$42,4)</f>
        <v>0</v>
      </c>
      <c r="I13" s="30">
        <f>ROUND(FLOOR(G13,100)*H13/100*20,0)/20</f>
        <v>0</v>
      </c>
      <c r="J13" s="31">
        <f>IF(AND(F13&gt;=C32,F13&lt;=(C32/J49)),1,VLOOKUP(FLOOR(   (FLOOR(F13,100) *J49), 100),Calculateur!$C$31:$F$42,2)+(FLOOR(FLOOR(   (FLOOR(F13,100) *J49), 100),100)-VLOOKUP(FLOOR(   (FLOOR(F13,100) *J49), 100),Calculateur!$C$31:$F$42,1))/100*VLOOKUP(FLOOR(   (FLOOR(F13,100) *J49), 100),Calculateur!$C$31:$F$42,4))</f>
        <v>0</v>
      </c>
      <c r="K13" s="32">
        <f>ROUND(FLOOR(G13,100)*J13/100*20,0)/20</f>
        <v>0</v>
      </c>
      <c r="M13" t="s">
        <v>126</v>
      </c>
    </row>
    <row r="14" spans="1:13" x14ac:dyDescent="0.2">
      <c r="A14" s="14"/>
      <c r="B14" s="14"/>
      <c r="C14" s="33" t="s">
        <v>169</v>
      </c>
      <c r="D14" s="34"/>
      <c r="E14" s="35"/>
      <c r="F14" s="36">
        <f>IF(I9&lt;0,0,I9)</f>
        <v>0</v>
      </c>
      <c r="G14" s="28">
        <f>IF(INT(User!D10)&lt;0,0,INT(User!D10))</f>
        <v>0</v>
      </c>
      <c r="H14" s="37">
        <f>IF(I14=0,0,I14/FLOOR(F14,100)*100)</f>
        <v>0</v>
      </c>
      <c r="I14" s="38">
        <f>IF(ABS(F14)&gt;0,ROUNDDOWN((FLOOR(VLOOKUP(FLOOR(F14,100),$C$47:$F$58,2)+(FLOOR(F14,100)-VLOOKUP(FLOOR(F14,100),$C$47:$F$58,1))/100*VLOOKUP(FLOOR(F14,100),$C$47:$F$58,4),0.05))*(FLOOR(G14,100)/FLOOR(F14,100))*20,0)/20,FLOOR(VLOOKUP(FLOOR(F14,100),$C$47:$F$58,2)+(FLOOR(F14,100)-VLOOKUP(FLOOR(F14,100),$C$47:$F$58,1))/100*VLOOKUP(FLOOR(F14,100),$C$47:$F$58,4),0.05))</f>
        <v>0</v>
      </c>
      <c r="J14" s="39">
        <f>IF(K14=0,0,K14/F14*100)</f>
        <v>0</v>
      </c>
      <c r="K14" s="40">
        <f>IF(ABS(F14)&gt;0,ROUNDDOWN((FLOOR(VLOOKUP(FLOOR(F14,100),$C$63:$F$77,2)+(FLOOR(F14,100)-VLOOKUP(F14,$C$63:$F$77,1))/100*VLOOKUP(FLOOR(F14,100),$C$63:$F$77,4),0.005))*(FLOOR(G14,100)/FLOOR(F14,100))*20,0)/20,FLOOR(VLOOKUP(FLOOR(F14,100),$C$63:$F$77,2)+(FLOOR(F14,100)-VLOOKUP(FLOOR(F14,100),$C$63:$F$77,1))/100*VLOOKUP(FLOOR(F14,100),$C$63:$F$77,4),0.05))</f>
        <v>0</v>
      </c>
    </row>
    <row r="15" spans="1:13" x14ac:dyDescent="0.2">
      <c r="A15" s="14"/>
      <c r="B15" s="14"/>
      <c r="C15" s="242" t="s">
        <v>170</v>
      </c>
      <c r="D15" s="243"/>
      <c r="E15" s="124"/>
      <c r="F15" s="36"/>
      <c r="G15" s="28"/>
      <c r="H15" s="37"/>
      <c r="I15" s="38">
        <f>I14</f>
        <v>0</v>
      </c>
      <c r="J15" s="39"/>
      <c r="K15" s="40">
        <f>IF(K14-(User!D14*Calculateur!J50)&gt;0,K14-(User!D14*Calculateur!J50),0)</f>
        <v>0</v>
      </c>
    </row>
    <row r="16" spans="1:13" x14ac:dyDescent="0.2">
      <c r="A16" s="14"/>
      <c r="B16" s="14"/>
      <c r="C16" s="41" t="s">
        <v>13</v>
      </c>
      <c r="D16" s="42"/>
      <c r="E16" s="43"/>
      <c r="F16" s="36">
        <f>IF(D10&lt;0,0,D10)</f>
        <v>0</v>
      </c>
      <c r="G16" s="28">
        <f>IF(INT(User!D9)&lt;0,0,INT(User!D9))</f>
        <v>0</v>
      </c>
      <c r="H16" s="44">
        <f>VLOOKUP(FLOOR(F16,100),Calculateur!$I$31:$J$47,2)</f>
        <v>0</v>
      </c>
      <c r="I16" s="45">
        <f>ROUND(FLOOR(G16,100)*H16/1000*20,0)/20</f>
        <v>0</v>
      </c>
      <c r="J16" s="46">
        <f>VLOOKUP(FLOOR(F16,100),Calculateur!$I$31:$J$47,2)</f>
        <v>0</v>
      </c>
      <c r="K16" s="47">
        <f>IF(F16&lt;35000,0,(ROUND(FLOOR(G16,100)*J16/1000*20,0)/20))</f>
        <v>0</v>
      </c>
      <c r="M16" s="192" t="s">
        <v>129</v>
      </c>
    </row>
    <row r="17" spans="1:13" x14ac:dyDescent="0.2">
      <c r="A17" s="14"/>
      <c r="B17" s="14"/>
      <c r="C17" s="48"/>
      <c r="D17" s="49"/>
      <c r="E17" s="49"/>
      <c r="F17" s="50"/>
      <c r="G17" s="50"/>
      <c r="H17" s="51"/>
      <c r="I17" s="52"/>
      <c r="J17" s="53"/>
      <c r="K17" s="54"/>
    </row>
    <row r="18" spans="1:13" x14ac:dyDescent="0.2">
      <c r="A18" s="14"/>
      <c r="B18" s="14"/>
      <c r="C18" s="386" t="s">
        <v>14</v>
      </c>
      <c r="D18" s="387"/>
      <c r="E18" s="55"/>
      <c r="F18" s="383" t="s">
        <v>15</v>
      </c>
      <c r="G18" s="384"/>
      <c r="H18" s="384"/>
      <c r="I18" s="384"/>
      <c r="J18" s="384"/>
      <c r="K18" s="385"/>
      <c r="M18" t="s">
        <v>131</v>
      </c>
    </row>
    <row r="19" spans="1:13" x14ac:dyDescent="0.2">
      <c r="A19" s="14"/>
      <c r="B19" s="14"/>
      <c r="C19" s="371" t="s">
        <v>16</v>
      </c>
      <c r="D19" s="372"/>
      <c r="E19" s="56"/>
      <c r="F19" s="57" t="s">
        <v>17</v>
      </c>
      <c r="G19" s="213"/>
      <c r="H19" s="412" t="s">
        <v>18</v>
      </c>
      <c r="I19" s="413"/>
      <c r="J19" s="414" t="s">
        <v>19</v>
      </c>
      <c r="K19" s="415"/>
      <c r="M19" t="s">
        <v>130</v>
      </c>
    </row>
    <row r="20" spans="1:13" x14ac:dyDescent="0.2">
      <c r="A20" s="14"/>
      <c r="B20" s="14"/>
      <c r="C20" s="401" t="s">
        <v>20</v>
      </c>
      <c r="D20" s="49"/>
      <c r="E20" s="49"/>
      <c r="F20" s="58" t="s">
        <v>3</v>
      </c>
      <c r="G20" s="214"/>
      <c r="H20" s="59" t="s">
        <v>21</v>
      </c>
      <c r="I20" s="60">
        <f>I13+I16</f>
        <v>0</v>
      </c>
      <c r="J20" s="61" t="s">
        <v>21</v>
      </c>
      <c r="K20" s="62">
        <f>K13+K16</f>
        <v>0</v>
      </c>
    </row>
    <row r="21" spans="1:13" x14ac:dyDescent="0.2">
      <c r="A21" s="14"/>
      <c r="B21" s="14"/>
      <c r="C21" s="401"/>
      <c r="D21" s="49"/>
      <c r="E21" s="49"/>
      <c r="F21" s="63" t="s">
        <v>22</v>
      </c>
      <c r="G21" s="215"/>
      <c r="H21" s="64" t="s">
        <v>21</v>
      </c>
      <c r="I21" s="65">
        <f>FLOOR(I20*D107/100,0.05)</f>
        <v>0</v>
      </c>
      <c r="J21" s="66" t="s">
        <v>21</v>
      </c>
      <c r="K21" s="67">
        <f>FLOOR(K20*D107/100,0.05)</f>
        <v>0</v>
      </c>
      <c r="M21" s="192" t="s">
        <v>155</v>
      </c>
    </row>
    <row r="22" spans="1:13" x14ac:dyDescent="0.2">
      <c r="A22" s="14"/>
      <c r="B22" s="14"/>
      <c r="C22" s="371" t="s">
        <v>23</v>
      </c>
      <c r="D22" s="372"/>
      <c r="E22" s="68"/>
      <c r="F22" s="63" t="s">
        <v>24</v>
      </c>
      <c r="G22" s="215"/>
      <c r="H22" s="64" t="s">
        <v>21</v>
      </c>
      <c r="I22" s="65">
        <f>FLOOR(I13*D108/100,0.05)+FLOOR(I16*D109/100,0.05)</f>
        <v>0</v>
      </c>
      <c r="J22" s="66" t="s">
        <v>21</v>
      </c>
      <c r="K22" s="67">
        <f>FLOOR(K13*D108/100,0.05)+FLOOR(K16*D109/100,0.05)</f>
        <v>0</v>
      </c>
    </row>
    <row r="23" spans="1:13" ht="13.5" thickBot="1" x14ac:dyDescent="0.25">
      <c r="A23" s="14"/>
      <c r="B23" s="14"/>
      <c r="C23" s="69" t="s">
        <v>5</v>
      </c>
      <c r="D23" s="49"/>
      <c r="E23" s="49"/>
      <c r="F23" s="70" t="s">
        <v>4</v>
      </c>
      <c r="G23" s="216"/>
      <c r="H23" s="71" t="s">
        <v>21</v>
      </c>
      <c r="I23" s="72">
        <f>I15</f>
        <v>0</v>
      </c>
      <c r="J23" s="73" t="s">
        <v>21</v>
      </c>
      <c r="K23" s="74">
        <f>K15</f>
        <v>0</v>
      </c>
      <c r="M23" t="s">
        <v>156</v>
      </c>
    </row>
    <row r="24" spans="1:13" ht="13.5" thickBot="1" x14ac:dyDescent="0.25">
      <c r="A24" s="14"/>
      <c r="B24" s="14"/>
      <c r="C24" s="75" t="s">
        <v>6</v>
      </c>
      <c r="D24" s="49"/>
      <c r="E24" s="49"/>
      <c r="F24" s="76" t="s">
        <v>25</v>
      </c>
      <c r="G24" s="217"/>
      <c r="H24" s="77" t="s">
        <v>21</v>
      </c>
      <c r="I24" s="78">
        <f>SUM(I20:I23)</f>
        <v>0</v>
      </c>
      <c r="J24" s="79" t="s">
        <v>21</v>
      </c>
      <c r="K24" s="80">
        <f>SUM(K20:K23)</f>
        <v>0</v>
      </c>
      <c r="M24" t="s">
        <v>157</v>
      </c>
    </row>
    <row r="25" spans="1:13" x14ac:dyDescent="0.2">
      <c r="A25" s="14"/>
      <c r="B25" s="14"/>
      <c r="C25" s="48"/>
      <c r="D25" s="49"/>
      <c r="E25" s="49"/>
      <c r="F25" s="50"/>
      <c r="G25" s="50"/>
      <c r="H25" s="81"/>
      <c r="I25" s="49"/>
      <c r="J25" s="49"/>
      <c r="K25" s="49"/>
    </row>
    <row r="26" spans="1:13" x14ac:dyDescent="0.2">
      <c r="A26" s="14"/>
      <c r="B26" s="14"/>
      <c r="C26" s="201" t="s">
        <v>193</v>
      </c>
      <c r="D26" s="15"/>
      <c r="E26" s="15"/>
      <c r="F26" s="15"/>
      <c r="G26" s="15"/>
      <c r="H26" s="49"/>
      <c r="I26" s="201" t="s">
        <v>161</v>
      </c>
      <c r="J26" s="202"/>
      <c r="K26" s="15"/>
      <c r="M26" s="192" t="s">
        <v>158</v>
      </c>
    </row>
    <row r="27" spans="1:13" x14ac:dyDescent="0.2">
      <c r="A27" s="14"/>
      <c r="B27" s="14"/>
      <c r="C27" s="82" t="s">
        <v>208</v>
      </c>
      <c r="D27" s="15"/>
      <c r="E27" s="15"/>
      <c r="F27" s="15"/>
      <c r="G27" s="15"/>
      <c r="H27" s="49"/>
      <c r="I27" s="82" t="s">
        <v>27</v>
      </c>
      <c r="J27" s="15"/>
      <c r="K27" s="15"/>
    </row>
    <row r="28" spans="1:13" x14ac:dyDescent="0.2">
      <c r="A28" s="14"/>
      <c r="B28" s="14"/>
      <c r="C28" s="373" t="s">
        <v>28</v>
      </c>
      <c r="D28" s="373"/>
      <c r="E28" s="373"/>
      <c r="F28" s="373"/>
      <c r="G28" s="258"/>
      <c r="H28" s="49"/>
      <c r="I28" s="49"/>
      <c r="J28" s="49"/>
      <c r="K28" s="49"/>
      <c r="M28" t="s">
        <v>159</v>
      </c>
    </row>
    <row r="29" spans="1:13" x14ac:dyDescent="0.2">
      <c r="A29" s="14"/>
      <c r="B29" s="14"/>
      <c r="C29" s="338"/>
      <c r="D29" s="339" t="s">
        <v>201</v>
      </c>
      <c r="E29" s="339"/>
      <c r="F29" s="340">
        <v>50</v>
      </c>
      <c r="G29" s="258"/>
      <c r="H29" s="49"/>
      <c r="I29" s="49"/>
      <c r="J29" s="49"/>
      <c r="K29" s="49"/>
      <c r="M29" t="s">
        <v>160</v>
      </c>
    </row>
    <row r="30" spans="1:13" x14ac:dyDescent="0.2">
      <c r="A30" s="14"/>
      <c r="B30" s="14"/>
      <c r="C30" s="83" t="s">
        <v>5</v>
      </c>
      <c r="D30" s="84" t="s">
        <v>29</v>
      </c>
      <c r="E30" s="84"/>
      <c r="F30" s="85" t="s">
        <v>30</v>
      </c>
      <c r="G30" s="259"/>
      <c r="H30" s="49"/>
      <c r="I30" s="83" t="s">
        <v>6</v>
      </c>
      <c r="J30" s="84" t="s">
        <v>31</v>
      </c>
      <c r="K30" s="85"/>
      <c r="M30" t="s">
        <v>162</v>
      </c>
    </row>
    <row r="31" spans="1:13" ht="13.5" x14ac:dyDescent="0.2">
      <c r="A31" s="14"/>
      <c r="B31" s="14"/>
      <c r="C31" s="193">
        <v>0</v>
      </c>
      <c r="D31" s="206">
        <v>0</v>
      </c>
      <c r="E31" s="194"/>
      <c r="F31" s="195">
        <v>0</v>
      </c>
      <c r="G31" s="260"/>
      <c r="H31" s="49"/>
      <c r="I31" s="199">
        <v>0</v>
      </c>
      <c r="J31" s="194">
        <v>0</v>
      </c>
      <c r="K31" s="86"/>
      <c r="M31" s="179" t="s">
        <v>168</v>
      </c>
    </row>
    <row r="32" spans="1:13" ht="13.5" x14ac:dyDescent="0.2">
      <c r="A32" s="14"/>
      <c r="B32" s="14"/>
      <c r="C32" s="193">
        <v>5100</v>
      </c>
      <c r="D32" s="206">
        <v>1</v>
      </c>
      <c r="E32" s="194"/>
      <c r="F32" s="195">
        <v>2.6100000000000002E-2</v>
      </c>
      <c r="G32" s="260"/>
      <c r="H32" s="49"/>
      <c r="I32" s="199">
        <v>20000</v>
      </c>
      <c r="J32" s="194">
        <v>0.9</v>
      </c>
      <c r="K32" s="86"/>
    </row>
    <row r="33" spans="1:13" ht="13.5" x14ac:dyDescent="0.2">
      <c r="A33" s="14"/>
      <c r="B33" s="14"/>
      <c r="C33" s="193">
        <v>17300</v>
      </c>
      <c r="D33" s="206">
        <v>4.173</v>
      </c>
      <c r="E33" s="194"/>
      <c r="F33" s="195">
        <v>1.49E-2</v>
      </c>
      <c r="G33" s="260"/>
      <c r="H33" s="49"/>
      <c r="I33" s="199">
        <v>25100</v>
      </c>
      <c r="J33" s="194">
        <v>1.1399999999999999</v>
      </c>
      <c r="K33" s="86"/>
      <c r="M33" s="192" t="s">
        <v>190</v>
      </c>
    </row>
    <row r="34" spans="1:13" ht="13.5" x14ac:dyDescent="0.2">
      <c r="A34" s="14"/>
      <c r="B34" s="14"/>
      <c r="C34" s="193">
        <v>31000</v>
      </c>
      <c r="D34" s="206">
        <v>6.2103999999999999</v>
      </c>
      <c r="E34" s="194"/>
      <c r="F34" s="195">
        <v>1.0999999999999999E-2</v>
      </c>
      <c r="G34" s="260"/>
      <c r="H34" s="49"/>
      <c r="I34" s="199">
        <v>35100</v>
      </c>
      <c r="J34" s="194">
        <v>1.38</v>
      </c>
      <c r="K34" s="86"/>
    </row>
    <row r="35" spans="1:13" ht="13.5" x14ac:dyDescent="0.2">
      <c r="A35" s="14"/>
      <c r="B35" s="14"/>
      <c r="C35" s="193">
        <v>47700</v>
      </c>
      <c r="D35" s="206">
        <v>8.0433000000000003</v>
      </c>
      <c r="E35" s="194"/>
      <c r="F35" s="195">
        <v>6.8999999999999999E-3</v>
      </c>
      <c r="G35" s="260"/>
      <c r="H35" s="49"/>
      <c r="I35" s="199">
        <v>55100</v>
      </c>
      <c r="J35" s="194">
        <v>1.62</v>
      </c>
      <c r="K35" s="86"/>
      <c r="M35" t="s">
        <v>162</v>
      </c>
    </row>
    <row r="36" spans="1:13" ht="13.5" x14ac:dyDescent="0.2">
      <c r="A36" s="14"/>
      <c r="B36" s="14"/>
      <c r="C36" s="193">
        <v>63000</v>
      </c>
      <c r="D36" s="206">
        <v>9.0985999999999994</v>
      </c>
      <c r="E36" s="194"/>
      <c r="F36" s="195">
        <v>6.4999999999999997E-3</v>
      </c>
      <c r="G36" s="260"/>
      <c r="H36" s="49"/>
      <c r="I36" s="199">
        <v>85100</v>
      </c>
      <c r="J36" s="194">
        <v>1.86</v>
      </c>
      <c r="K36" s="86"/>
      <c r="M36" s="179" t="s">
        <v>168</v>
      </c>
    </row>
    <row r="37" spans="1:13" ht="13.5" x14ac:dyDescent="0.2">
      <c r="A37" s="14"/>
      <c r="B37" s="14"/>
      <c r="C37" s="193">
        <v>76700</v>
      </c>
      <c r="D37" s="206">
        <v>9.9861999999999984</v>
      </c>
      <c r="E37" s="194"/>
      <c r="F37" s="195">
        <v>3.5999999999999999E-3</v>
      </c>
      <c r="G37" s="260"/>
      <c r="H37" s="49"/>
      <c r="I37" s="199">
        <v>125100</v>
      </c>
      <c r="J37" s="194">
        <v>2.1</v>
      </c>
      <c r="K37" s="86"/>
    </row>
    <row r="38" spans="1:13" ht="13.5" x14ac:dyDescent="0.2">
      <c r="A38" s="14"/>
      <c r="B38" s="14"/>
      <c r="C38" s="193">
        <v>100900</v>
      </c>
      <c r="D38" s="206">
        <v>10.857100000000001</v>
      </c>
      <c r="E38" s="194"/>
      <c r="F38" s="195">
        <v>3.3E-3</v>
      </c>
      <c r="G38" s="260"/>
      <c r="H38" s="49"/>
      <c r="I38" s="199">
        <v>175100</v>
      </c>
      <c r="J38" s="194">
        <v>2.2999999999999998</v>
      </c>
      <c r="K38" s="86"/>
      <c r="M38" s="192" t="s">
        <v>191</v>
      </c>
    </row>
    <row r="39" spans="1:13" ht="13.5" x14ac:dyDescent="0.2">
      <c r="A39" s="14"/>
      <c r="B39" s="14"/>
      <c r="C39" s="193">
        <v>127200</v>
      </c>
      <c r="D39" s="206">
        <v>11.724699999999999</v>
      </c>
      <c r="E39" s="194"/>
      <c r="F39" s="195">
        <v>3.0000000000000001E-3</v>
      </c>
      <c r="G39" s="260"/>
      <c r="H39" s="49"/>
      <c r="I39" s="199">
        <v>225100</v>
      </c>
      <c r="J39" s="194">
        <v>2.4</v>
      </c>
      <c r="K39" s="86"/>
    </row>
    <row r="40" spans="1:13" ht="13.5" x14ac:dyDescent="0.2">
      <c r="A40" s="14"/>
      <c r="B40" s="14"/>
      <c r="C40" s="193">
        <v>154200</v>
      </c>
      <c r="D40" s="206">
        <v>12.533999999999997</v>
      </c>
      <c r="E40" s="194"/>
      <c r="F40" s="195">
        <v>2.3E-3</v>
      </c>
      <c r="G40" s="260"/>
      <c r="H40" s="49"/>
      <c r="I40" s="199">
        <v>325100</v>
      </c>
      <c r="J40" s="194">
        <v>2.5</v>
      </c>
      <c r="K40" s="86"/>
      <c r="M40" t="s">
        <v>192</v>
      </c>
    </row>
    <row r="41" spans="1:13" ht="13.5" x14ac:dyDescent="0.2">
      <c r="A41" s="14"/>
      <c r="B41" s="14"/>
      <c r="C41" s="193">
        <v>178900</v>
      </c>
      <c r="D41" s="206">
        <v>13.101399999999996</v>
      </c>
      <c r="E41" s="194"/>
      <c r="F41" s="195">
        <v>1.6000000000000001E-3</v>
      </c>
      <c r="G41" s="260"/>
      <c r="H41" s="49"/>
      <c r="I41" s="199">
        <v>450100</v>
      </c>
      <c r="J41" s="194">
        <v>2.6</v>
      </c>
      <c r="K41" s="86"/>
      <c r="M41" s="179"/>
    </row>
    <row r="42" spans="1:13" ht="13.5" x14ac:dyDescent="0.2">
      <c r="A42" s="14"/>
      <c r="B42" s="14"/>
      <c r="C42" s="196">
        <v>203900</v>
      </c>
      <c r="D42" s="207">
        <v>13.5</v>
      </c>
      <c r="E42" s="197"/>
      <c r="F42" s="198">
        <v>0</v>
      </c>
      <c r="G42" s="260"/>
      <c r="H42" s="49"/>
      <c r="I42" s="199">
        <v>550100</v>
      </c>
      <c r="J42" s="194">
        <v>2.8</v>
      </c>
      <c r="K42" s="86"/>
      <c r="M42" s="192" t="s">
        <v>199</v>
      </c>
    </row>
    <row r="43" spans="1:13" x14ac:dyDescent="0.2">
      <c r="A43" s="14"/>
      <c r="B43" s="14"/>
      <c r="C43" s="49"/>
      <c r="D43" s="49"/>
      <c r="E43" s="49"/>
      <c r="F43" s="49"/>
      <c r="G43" s="48"/>
      <c r="H43" s="49"/>
      <c r="I43" s="199">
        <v>650100</v>
      </c>
      <c r="J43" s="194">
        <v>2.9</v>
      </c>
      <c r="K43" s="86"/>
    </row>
    <row r="44" spans="1:13" x14ac:dyDescent="0.2">
      <c r="A44" s="14"/>
      <c r="B44" s="14"/>
      <c r="C44" s="87" t="s">
        <v>194</v>
      </c>
      <c r="D44" s="88"/>
      <c r="E44" s="88"/>
      <c r="F44" s="89"/>
      <c r="G44" s="218"/>
      <c r="H44" s="49"/>
      <c r="I44" s="199">
        <v>775100</v>
      </c>
      <c r="J44" s="194">
        <v>3</v>
      </c>
      <c r="K44" s="86"/>
      <c r="M44" t="s">
        <v>192</v>
      </c>
    </row>
    <row r="45" spans="1:13" x14ac:dyDescent="0.2">
      <c r="A45" s="14"/>
      <c r="B45" s="14"/>
      <c r="C45" s="90" t="s">
        <v>5</v>
      </c>
      <c r="D45" s="91" t="s">
        <v>32</v>
      </c>
      <c r="E45" s="91"/>
      <c r="F45" s="92" t="s">
        <v>30</v>
      </c>
      <c r="G45" s="255"/>
      <c r="H45" s="54"/>
      <c r="I45" s="199">
        <v>875100</v>
      </c>
      <c r="J45" s="194">
        <v>3.1</v>
      </c>
      <c r="K45" s="86"/>
      <c r="M45" s="337" t="s">
        <v>200</v>
      </c>
    </row>
    <row r="46" spans="1:13" x14ac:dyDescent="0.2">
      <c r="A46" s="14"/>
      <c r="B46" s="14"/>
      <c r="C46" s="93"/>
      <c r="D46" s="94" t="s">
        <v>33</v>
      </c>
      <c r="E46" s="94"/>
      <c r="F46" s="95" t="s">
        <v>34</v>
      </c>
      <c r="G46" s="255"/>
      <c r="H46" s="49"/>
      <c r="I46" s="199">
        <v>975100</v>
      </c>
      <c r="J46" s="194">
        <v>3.2</v>
      </c>
      <c r="K46" s="86"/>
    </row>
    <row r="47" spans="1:13" ht="13.5" x14ac:dyDescent="0.2">
      <c r="A47" s="14"/>
      <c r="B47" s="14"/>
      <c r="C47" s="96">
        <v>0</v>
      </c>
      <c r="D47" s="97">
        <v>0</v>
      </c>
      <c r="E47" s="98"/>
      <c r="F47" s="99">
        <v>0</v>
      </c>
      <c r="G47" s="256"/>
      <c r="H47" s="49"/>
      <c r="I47" s="200">
        <v>1100100</v>
      </c>
      <c r="J47" s="197">
        <v>3.3</v>
      </c>
      <c r="K47" s="100"/>
      <c r="M47" s="192" t="s">
        <v>209</v>
      </c>
    </row>
    <row r="48" spans="1:13" ht="13.5" x14ac:dyDescent="0.2">
      <c r="A48" s="14"/>
      <c r="B48" s="14"/>
      <c r="C48" s="96">
        <v>17800</v>
      </c>
      <c r="D48" s="97">
        <v>25.41</v>
      </c>
      <c r="E48" s="98"/>
      <c r="F48" s="99">
        <v>0.77</v>
      </c>
      <c r="G48" s="256"/>
      <c r="H48" s="49"/>
    </row>
    <row r="49" spans="1:15" ht="13.5" x14ac:dyDescent="0.2">
      <c r="A49" s="14"/>
      <c r="B49" s="14"/>
      <c r="C49" s="96">
        <v>31600</v>
      </c>
      <c r="D49" s="97">
        <v>131.65</v>
      </c>
      <c r="E49" s="98"/>
      <c r="F49" s="99">
        <v>0.88</v>
      </c>
      <c r="G49" s="256"/>
      <c r="H49" s="49"/>
      <c r="I49" s="239" t="s">
        <v>167</v>
      </c>
      <c r="J49" s="240">
        <v>0.5</v>
      </c>
      <c r="M49" t="s">
        <v>192</v>
      </c>
    </row>
    <row r="50" spans="1:15" ht="13.5" x14ac:dyDescent="0.2">
      <c r="A50" s="14"/>
      <c r="B50" s="14"/>
      <c r="C50" s="96">
        <v>41400</v>
      </c>
      <c r="D50" s="97">
        <v>217.9</v>
      </c>
      <c r="E50" s="98"/>
      <c r="F50" s="99">
        <v>2.64</v>
      </c>
      <c r="G50" s="256"/>
      <c r="H50" s="49"/>
      <c r="I50" s="239" t="s">
        <v>171</v>
      </c>
      <c r="J50" s="244">
        <v>251</v>
      </c>
      <c r="K50" s="103"/>
      <c r="M50" s="337"/>
    </row>
    <row r="51" spans="1:15" ht="13.5" x14ac:dyDescent="0.2">
      <c r="A51" s="14"/>
      <c r="B51" s="14"/>
      <c r="C51" s="96">
        <v>55200</v>
      </c>
      <c r="D51" s="97">
        <v>582.20000000000005</v>
      </c>
      <c r="E51" s="98"/>
      <c r="F51" s="99">
        <v>2.97</v>
      </c>
      <c r="G51" s="256"/>
      <c r="H51" s="49"/>
      <c r="I51" s="101"/>
      <c r="J51" s="223"/>
      <c r="K51" s="104"/>
      <c r="M51" s="192" t="s">
        <v>210</v>
      </c>
    </row>
    <row r="52" spans="1:15" ht="13.5" x14ac:dyDescent="0.2">
      <c r="A52" s="14"/>
      <c r="B52" s="14"/>
      <c r="C52" s="96">
        <v>72500</v>
      </c>
      <c r="D52" s="97">
        <v>1096</v>
      </c>
      <c r="E52" s="98"/>
      <c r="F52" s="99">
        <v>5.94</v>
      </c>
      <c r="G52" s="256"/>
      <c r="H52" s="101"/>
      <c r="I52" s="101"/>
      <c r="J52" s="102"/>
      <c r="K52" s="103"/>
    </row>
    <row r="53" spans="1:15" ht="13.5" x14ac:dyDescent="0.2">
      <c r="A53" s="14"/>
      <c r="B53" s="14"/>
      <c r="C53" s="96">
        <v>78100</v>
      </c>
      <c r="D53" s="97">
        <v>1428.6</v>
      </c>
      <c r="E53" s="98"/>
      <c r="F53" s="99">
        <v>6.6</v>
      </c>
      <c r="G53" s="256"/>
      <c r="H53" s="105"/>
      <c r="I53" s="101"/>
      <c r="J53" s="101"/>
      <c r="K53" s="101"/>
      <c r="L53" s="238"/>
      <c r="M53" t="s">
        <v>192</v>
      </c>
      <c r="N53" s="238"/>
      <c r="O53" s="238"/>
    </row>
    <row r="54" spans="1:15" ht="13.5" x14ac:dyDescent="0.2">
      <c r="A54" s="14"/>
      <c r="B54" s="14"/>
      <c r="C54" s="96">
        <v>103600</v>
      </c>
      <c r="D54" s="97">
        <v>3111.6</v>
      </c>
      <c r="E54" s="98"/>
      <c r="F54" s="99">
        <v>8.8000000000000007</v>
      </c>
      <c r="G54" s="256"/>
      <c r="H54" s="105"/>
      <c r="I54" s="241"/>
      <c r="J54" s="237"/>
      <c r="K54" s="101"/>
      <c r="L54" s="238"/>
      <c r="M54" s="238"/>
      <c r="N54" s="238"/>
      <c r="O54" s="238"/>
    </row>
    <row r="55" spans="1:15" ht="13.5" x14ac:dyDescent="0.2">
      <c r="A55" s="14"/>
      <c r="B55" s="14"/>
      <c r="C55" s="96">
        <v>134600</v>
      </c>
      <c r="D55" s="97">
        <v>5839.6</v>
      </c>
      <c r="E55" s="98"/>
      <c r="F55" s="99">
        <v>11</v>
      </c>
      <c r="G55" s="256"/>
      <c r="H55" s="105"/>
      <c r="I55" s="101"/>
      <c r="J55" s="241"/>
      <c r="K55" s="101"/>
      <c r="L55" s="238"/>
      <c r="M55" s="238"/>
      <c r="N55" s="238"/>
      <c r="O55" s="238"/>
    </row>
    <row r="56" spans="1:15" ht="13.5" x14ac:dyDescent="0.2">
      <c r="A56" s="14"/>
      <c r="B56" s="14"/>
      <c r="C56" s="96">
        <v>176000</v>
      </c>
      <c r="D56" s="97">
        <v>10393.6</v>
      </c>
      <c r="E56" s="98"/>
      <c r="F56" s="99">
        <v>13.2</v>
      </c>
      <c r="G56" s="256"/>
      <c r="H56" s="105"/>
      <c r="I56" s="101"/>
      <c r="J56" s="101"/>
      <c r="K56" s="101"/>
      <c r="L56" s="238"/>
      <c r="M56" s="238"/>
      <c r="N56" s="238"/>
      <c r="O56" s="238"/>
    </row>
    <row r="57" spans="1:15" ht="13.5" x14ac:dyDescent="0.2">
      <c r="A57" s="14"/>
      <c r="B57" s="14"/>
      <c r="C57" s="96">
        <v>755200</v>
      </c>
      <c r="D57" s="97">
        <v>86848</v>
      </c>
      <c r="E57" s="98"/>
      <c r="F57" s="99">
        <v>11.5</v>
      </c>
      <c r="G57" s="256"/>
      <c r="H57" s="105"/>
      <c r="I57" s="101"/>
      <c r="J57" s="101"/>
      <c r="K57" s="101"/>
      <c r="L57" s="238"/>
      <c r="M57" s="238"/>
      <c r="N57" s="238"/>
      <c r="O57" s="238"/>
    </row>
    <row r="58" spans="1:15" ht="13.5" x14ac:dyDescent="0.2">
      <c r="A58" s="14"/>
      <c r="B58" s="14"/>
      <c r="C58" s="107"/>
      <c r="D58" s="108"/>
      <c r="E58" s="109"/>
      <c r="F58" s="110"/>
      <c r="G58" s="256"/>
      <c r="H58" s="105"/>
      <c r="I58" s="106"/>
      <c r="J58" s="237"/>
      <c r="K58" s="237"/>
      <c r="L58" s="238"/>
      <c r="M58" s="238"/>
      <c r="N58" s="238"/>
      <c r="O58" s="238"/>
    </row>
    <row r="59" spans="1:15" x14ac:dyDescent="0.2">
      <c r="A59" s="14"/>
      <c r="B59" s="14"/>
      <c r="C59" s="49"/>
      <c r="D59" s="49"/>
      <c r="E59" s="49"/>
      <c r="F59" s="49"/>
      <c r="G59" s="48"/>
      <c r="H59" s="105"/>
      <c r="I59" s="101"/>
      <c r="J59" s="101"/>
      <c r="K59" s="101"/>
      <c r="L59" s="191"/>
      <c r="M59" s="238"/>
      <c r="N59" s="238"/>
      <c r="O59" s="238"/>
    </row>
    <row r="60" spans="1:15" x14ac:dyDescent="0.2">
      <c r="A60" s="14"/>
      <c r="B60" s="14"/>
      <c r="C60" s="87" t="s">
        <v>195</v>
      </c>
      <c r="D60" s="88"/>
      <c r="E60" s="88"/>
      <c r="F60" s="89"/>
      <c r="G60" s="218"/>
      <c r="H60" s="252"/>
      <c r="I60" s="252"/>
      <c r="J60" s="252"/>
      <c r="K60" s="249"/>
      <c r="L60" s="248"/>
      <c r="M60" s="248"/>
      <c r="N60" s="253"/>
      <c r="O60" s="238"/>
    </row>
    <row r="61" spans="1:15" x14ac:dyDescent="0.2">
      <c r="A61" s="14"/>
      <c r="B61" s="14"/>
      <c r="C61" s="90" t="s">
        <v>5</v>
      </c>
      <c r="D61" s="91" t="s">
        <v>32</v>
      </c>
      <c r="E61" s="91"/>
      <c r="F61" s="92" t="s">
        <v>30</v>
      </c>
      <c r="G61" s="255"/>
      <c r="H61" s="252"/>
      <c r="I61" s="252"/>
      <c r="J61" s="252"/>
      <c r="K61" s="250"/>
      <c r="L61" s="251"/>
      <c r="M61" s="248"/>
      <c r="N61" s="253"/>
      <c r="O61" s="238"/>
    </row>
    <row r="62" spans="1:15" x14ac:dyDescent="0.2">
      <c r="A62" s="14"/>
      <c r="B62" s="14"/>
      <c r="C62" s="93"/>
      <c r="D62" s="94" t="s">
        <v>33</v>
      </c>
      <c r="E62" s="94"/>
      <c r="F62" s="95" t="s">
        <v>34</v>
      </c>
      <c r="G62" s="255"/>
      <c r="H62" s="252"/>
      <c r="I62" s="252"/>
      <c r="J62" s="252"/>
      <c r="K62" s="250"/>
      <c r="L62" s="251"/>
      <c r="M62" s="248"/>
      <c r="N62" s="253"/>
      <c r="O62" s="238"/>
    </row>
    <row r="63" spans="1:15" ht="13.5" x14ac:dyDescent="0.2">
      <c r="A63" s="14"/>
      <c r="B63" s="14"/>
      <c r="C63" s="96">
        <v>0</v>
      </c>
      <c r="D63" s="97">
        <v>0</v>
      </c>
      <c r="E63" s="98"/>
      <c r="F63" s="99">
        <v>0</v>
      </c>
      <c r="G63" s="256"/>
      <c r="H63" s="252"/>
      <c r="I63" s="252"/>
      <c r="J63" s="252"/>
      <c r="K63" s="250"/>
      <c r="L63" s="251"/>
      <c r="M63" s="248"/>
      <c r="N63" s="253"/>
      <c r="O63" s="238"/>
    </row>
    <row r="64" spans="1:15" ht="13.5" x14ac:dyDescent="0.2">
      <c r="A64" s="14"/>
      <c r="B64" s="14"/>
      <c r="C64" s="96">
        <v>30800</v>
      </c>
      <c r="D64" s="97">
        <v>25</v>
      </c>
      <c r="E64" s="98"/>
      <c r="F64" s="99">
        <v>1</v>
      </c>
      <c r="G64" s="256"/>
      <c r="H64" s="252"/>
      <c r="I64" s="252"/>
      <c r="J64" s="252"/>
      <c r="K64" s="250"/>
      <c r="L64" s="251"/>
      <c r="M64" s="248"/>
      <c r="N64" s="254"/>
      <c r="O64" s="238"/>
    </row>
    <row r="65" spans="1:15" ht="13.5" x14ac:dyDescent="0.2">
      <c r="A65" s="14"/>
      <c r="B65" s="14"/>
      <c r="C65" s="96">
        <v>50900</v>
      </c>
      <c r="D65" s="97">
        <v>226</v>
      </c>
      <c r="E65" s="98"/>
      <c r="F65" s="99">
        <v>2</v>
      </c>
      <c r="G65" s="256"/>
      <c r="H65" s="252"/>
      <c r="I65" s="252"/>
      <c r="J65" s="252"/>
      <c r="K65" s="250"/>
      <c r="L65" s="251"/>
      <c r="M65" s="248"/>
      <c r="N65" s="253"/>
      <c r="O65" s="238"/>
    </row>
    <row r="66" spans="1:15" ht="13.5" x14ac:dyDescent="0.2">
      <c r="A66" s="14"/>
      <c r="B66" s="14"/>
      <c r="C66" s="96">
        <v>58400</v>
      </c>
      <c r="D66" s="97">
        <v>376</v>
      </c>
      <c r="E66" s="98"/>
      <c r="F66" s="99">
        <v>3</v>
      </c>
      <c r="G66" s="256"/>
      <c r="H66" s="252"/>
      <c r="I66" s="252"/>
      <c r="J66" s="252"/>
      <c r="K66" s="250"/>
      <c r="L66" s="251"/>
      <c r="M66" s="248"/>
      <c r="N66" s="253"/>
      <c r="O66" s="238"/>
    </row>
    <row r="67" spans="1:15" ht="13.5" x14ac:dyDescent="0.2">
      <c r="A67" s="14"/>
      <c r="B67" s="14"/>
      <c r="C67" s="96">
        <v>75300</v>
      </c>
      <c r="D67" s="97">
        <v>883</v>
      </c>
      <c r="E67" s="98"/>
      <c r="F67" s="99">
        <v>4</v>
      </c>
      <c r="G67" s="256"/>
      <c r="H67" s="252"/>
      <c r="I67" s="252"/>
      <c r="J67" s="252"/>
      <c r="K67" s="250"/>
      <c r="L67" s="251"/>
      <c r="M67" s="248"/>
      <c r="N67" s="253"/>
      <c r="O67" s="238"/>
    </row>
    <row r="68" spans="1:15" ht="13.5" x14ac:dyDescent="0.2">
      <c r="A68" s="14"/>
      <c r="B68" s="14"/>
      <c r="C68" s="96">
        <v>90300</v>
      </c>
      <c r="D68" s="97">
        <v>1483</v>
      </c>
      <c r="E68" s="98"/>
      <c r="F68" s="99">
        <v>5</v>
      </c>
      <c r="G68" s="256"/>
      <c r="H68" s="252"/>
      <c r="I68" s="252"/>
      <c r="J68" s="252"/>
      <c r="K68" s="250"/>
      <c r="L68" s="251"/>
      <c r="M68" s="248"/>
      <c r="N68" s="253"/>
    </row>
    <row r="69" spans="1:15" ht="13.5" x14ac:dyDescent="0.2">
      <c r="A69" s="14"/>
      <c r="B69" s="14"/>
      <c r="C69" s="96">
        <v>103400</v>
      </c>
      <c r="D69" s="97">
        <v>2138</v>
      </c>
      <c r="E69" s="98"/>
      <c r="F69" s="99">
        <v>6</v>
      </c>
      <c r="G69" s="256"/>
      <c r="H69" s="252"/>
      <c r="I69" s="252"/>
      <c r="J69" s="252"/>
      <c r="K69" s="250"/>
      <c r="L69" s="251"/>
      <c r="M69" s="248"/>
      <c r="N69" s="253"/>
    </row>
    <row r="70" spans="1:15" ht="13.5" x14ac:dyDescent="0.2">
      <c r="A70" s="14"/>
      <c r="B70" s="14"/>
      <c r="C70" s="96">
        <v>114700</v>
      </c>
      <c r="D70" s="97">
        <v>2816</v>
      </c>
      <c r="E70" s="98"/>
      <c r="F70" s="99">
        <v>7</v>
      </c>
      <c r="G70" s="256"/>
      <c r="H70" s="252"/>
      <c r="I70" s="252"/>
      <c r="J70" s="252"/>
      <c r="K70" s="250"/>
      <c r="L70" s="251"/>
      <c r="M70" s="248"/>
      <c r="N70" s="253"/>
    </row>
    <row r="71" spans="1:15" ht="13.5" x14ac:dyDescent="0.2">
      <c r="A71" s="14"/>
      <c r="B71" s="14"/>
      <c r="C71" s="96">
        <v>124200</v>
      </c>
      <c r="D71" s="97">
        <v>3481</v>
      </c>
      <c r="E71" s="98"/>
      <c r="F71" s="99">
        <v>8</v>
      </c>
      <c r="G71" s="256"/>
      <c r="H71" s="252"/>
      <c r="I71" s="252"/>
      <c r="J71" s="252"/>
      <c r="K71" s="250"/>
      <c r="L71" s="251"/>
      <c r="M71" s="248"/>
      <c r="N71" s="253"/>
    </row>
    <row r="72" spans="1:15" ht="13.5" x14ac:dyDescent="0.2">
      <c r="A72" s="14"/>
      <c r="B72" s="14"/>
      <c r="C72" s="96">
        <v>131700</v>
      </c>
      <c r="D72" s="97">
        <v>4081</v>
      </c>
      <c r="E72" s="98"/>
      <c r="F72" s="99">
        <v>9</v>
      </c>
      <c r="G72" s="256"/>
      <c r="H72" s="252"/>
      <c r="I72" s="252"/>
      <c r="J72" s="252"/>
      <c r="K72" s="250"/>
      <c r="L72" s="251"/>
      <c r="M72" s="248"/>
      <c r="N72" s="253"/>
    </row>
    <row r="73" spans="1:15" ht="13.5" x14ac:dyDescent="0.2">
      <c r="A73" s="14"/>
      <c r="B73" s="14"/>
      <c r="C73" s="96">
        <v>137300</v>
      </c>
      <c r="D73" s="97">
        <v>4585</v>
      </c>
      <c r="E73" s="98"/>
      <c r="F73" s="99">
        <v>10</v>
      </c>
      <c r="G73" s="256"/>
      <c r="H73" s="252"/>
      <c r="I73" s="252"/>
      <c r="J73" s="252"/>
      <c r="K73" s="250"/>
      <c r="L73" s="251"/>
      <c r="M73" s="248"/>
      <c r="N73" s="253"/>
    </row>
    <row r="74" spans="1:15" ht="13.5" x14ac:dyDescent="0.2">
      <c r="A74" s="14"/>
      <c r="B74" s="14"/>
      <c r="C74" s="96">
        <v>141200</v>
      </c>
      <c r="D74" s="97">
        <v>4975</v>
      </c>
      <c r="E74" s="98"/>
      <c r="F74" s="99">
        <v>11</v>
      </c>
      <c r="G74" s="256"/>
      <c r="H74" s="252"/>
      <c r="I74" s="252"/>
      <c r="J74" s="252"/>
      <c r="K74" s="250"/>
      <c r="L74" s="251"/>
      <c r="M74" s="248"/>
      <c r="N74" s="253"/>
    </row>
    <row r="75" spans="1:15" ht="13.5" x14ac:dyDescent="0.2">
      <c r="A75" s="14"/>
      <c r="B75" s="14"/>
      <c r="C75" s="96">
        <v>143100</v>
      </c>
      <c r="D75" s="97">
        <v>5184</v>
      </c>
      <c r="E75" s="98"/>
      <c r="F75" s="99">
        <v>12</v>
      </c>
      <c r="G75" s="256"/>
      <c r="H75" s="252"/>
      <c r="I75" s="252"/>
      <c r="J75" s="252"/>
      <c r="K75" s="105"/>
    </row>
    <row r="76" spans="1:15" ht="13.5" x14ac:dyDescent="0.2">
      <c r="A76" s="14"/>
      <c r="B76" s="14"/>
      <c r="C76" s="96">
        <v>145000</v>
      </c>
      <c r="D76" s="97">
        <v>5412</v>
      </c>
      <c r="E76" s="98"/>
      <c r="F76" s="99">
        <v>13</v>
      </c>
      <c r="G76" s="256"/>
      <c r="H76" s="252"/>
      <c r="I76" s="252"/>
      <c r="J76" s="252"/>
      <c r="K76" s="105"/>
    </row>
    <row r="77" spans="1:15" ht="13.5" x14ac:dyDescent="0.2">
      <c r="A77" s="14"/>
      <c r="B77" s="14"/>
      <c r="C77" s="96">
        <v>895900</v>
      </c>
      <c r="D77" s="97">
        <v>103028.5</v>
      </c>
      <c r="E77" s="98"/>
      <c r="F77" s="99">
        <v>11.5</v>
      </c>
      <c r="G77" s="256"/>
      <c r="H77" s="252"/>
      <c r="I77" s="252"/>
      <c r="J77" s="252"/>
      <c r="K77" s="49"/>
    </row>
    <row r="78" spans="1:15" x14ac:dyDescent="0.2">
      <c r="A78" s="14"/>
      <c r="B78" s="14"/>
      <c r="C78" s="111"/>
      <c r="D78" s="109"/>
      <c r="E78" s="109"/>
      <c r="F78" s="112"/>
      <c r="G78" s="257"/>
      <c r="H78" s="252"/>
      <c r="I78" s="252"/>
      <c r="J78" s="252"/>
      <c r="K78" s="49"/>
    </row>
    <row r="79" spans="1:15" x14ac:dyDescent="0.2">
      <c r="A79" s="49"/>
      <c r="B79" s="49"/>
      <c r="C79" s="49"/>
      <c r="D79" s="49"/>
      <c r="E79" s="49"/>
      <c r="F79" s="49"/>
      <c r="G79" s="48"/>
      <c r="H79" s="252"/>
      <c r="I79" s="252"/>
      <c r="J79" s="252"/>
      <c r="K79" s="49"/>
    </row>
    <row r="80" spans="1:15" ht="13.5" thickBot="1" x14ac:dyDescent="0.25">
      <c r="A80" s="49"/>
      <c r="B80" s="49"/>
      <c r="C80" s="49"/>
      <c r="D80" s="49"/>
      <c r="E80" s="49"/>
      <c r="F80" s="49"/>
      <c r="G80" s="49"/>
      <c r="H80" s="252"/>
      <c r="I80" s="252"/>
      <c r="J80" s="252"/>
      <c r="K80" s="49"/>
    </row>
    <row r="81" spans="1:14" ht="21.75" customHeight="1" thickBot="1" x14ac:dyDescent="0.25">
      <c r="A81" s="402" t="s">
        <v>113</v>
      </c>
      <c r="B81" s="403"/>
      <c r="C81" s="403"/>
      <c r="D81" s="403"/>
      <c r="E81" s="403"/>
      <c r="F81" s="403"/>
      <c r="G81" s="403"/>
      <c r="H81" s="404"/>
      <c r="I81" s="404"/>
      <c r="J81" s="405"/>
      <c r="K81" s="49"/>
    </row>
    <row r="82" spans="1:14" ht="13.5" customHeight="1" x14ac:dyDescent="0.2">
      <c r="A82" s="174"/>
      <c r="B82" s="174"/>
      <c r="C82" s="174"/>
      <c r="D82" s="174"/>
      <c r="E82" s="174"/>
      <c r="F82" s="174"/>
      <c r="G82" s="174"/>
      <c r="H82" s="174"/>
      <c r="I82" s="174"/>
      <c r="J82" s="174"/>
      <c r="K82" s="49"/>
    </row>
    <row r="83" spans="1:14" ht="15.75" customHeight="1" x14ac:dyDescent="0.2">
      <c r="A83" s="49"/>
      <c r="B83" s="49"/>
      <c r="C83" s="49"/>
      <c r="D83" s="49"/>
      <c r="E83" s="49"/>
      <c r="F83" s="178" t="s">
        <v>117</v>
      </c>
      <c r="G83" s="178"/>
      <c r="H83" s="49"/>
      <c r="I83" s="49"/>
      <c r="J83" s="49"/>
      <c r="K83" s="49"/>
    </row>
    <row r="84" spans="1:14" ht="15.75" customHeight="1" x14ac:dyDescent="0.2">
      <c r="A84" s="114" t="s">
        <v>110</v>
      </c>
      <c r="B84" s="14"/>
      <c r="C84" s="114" t="s">
        <v>111</v>
      </c>
      <c r="D84" s="113"/>
      <c r="E84" s="49"/>
      <c r="H84" s="105"/>
      <c r="I84" s="49"/>
      <c r="J84" s="49"/>
      <c r="K84" s="49"/>
    </row>
    <row r="85" spans="1:14" ht="27.75" customHeight="1" x14ac:dyDescent="0.2">
      <c r="A85" s="117"/>
      <c r="B85" s="14"/>
      <c r="C85" s="115"/>
      <c r="D85" s="115"/>
      <c r="E85" s="118"/>
      <c r="F85" s="418" t="s">
        <v>114</v>
      </c>
      <c r="G85" s="418"/>
      <c r="H85" s="418"/>
      <c r="I85" s="418"/>
      <c r="J85" s="418"/>
      <c r="K85" s="117"/>
    </row>
    <row r="86" spans="1:14" ht="30" x14ac:dyDescent="0.2">
      <c r="A86" s="203" t="str">
        <f>"Natürliche Personen: ungefähre Berechnung der Steuern gültig für das Steuerjahr "&amp;G1</f>
        <v>Natürliche Personen: ungefähre Berechnung der Steuern gültig für das Steuerjahr 2018</v>
      </c>
      <c r="B86" s="205"/>
      <c r="C86" s="204" t="str">
        <f>"Personnes physiques: calcul approximatif des impôts valable pour l'année fiscale "&amp;G1</f>
        <v>Personnes physiques: calcul approximatif des impôts valable pour l'année fiscale 2018</v>
      </c>
      <c r="D86" s="120"/>
      <c r="F86" s="406" t="s">
        <v>115</v>
      </c>
      <c r="G86" s="406"/>
      <c r="H86" s="406"/>
      <c r="I86" s="406"/>
      <c r="J86" s="406"/>
      <c r="K86" s="49"/>
    </row>
    <row r="87" spans="1:14" ht="30" x14ac:dyDescent="0.2">
      <c r="A87" s="151" t="s">
        <v>197</v>
      </c>
      <c r="B87" s="14"/>
      <c r="C87" s="119" t="s">
        <v>198</v>
      </c>
      <c r="D87" s="120"/>
      <c r="E87" s="120"/>
      <c r="F87" s="416" t="s">
        <v>116</v>
      </c>
      <c r="G87" s="416"/>
      <c r="H87" s="416"/>
      <c r="I87" s="416"/>
      <c r="J87" s="416"/>
      <c r="K87" s="49"/>
    </row>
    <row r="88" spans="1:14" ht="32.25" customHeight="1" x14ac:dyDescent="0.2">
      <c r="A88" s="152" t="s">
        <v>35</v>
      </c>
      <c r="B88" s="14"/>
      <c r="C88" s="119" t="s">
        <v>2</v>
      </c>
      <c r="E88" s="120"/>
      <c r="F88" s="417" t="s">
        <v>121</v>
      </c>
      <c r="G88" s="417"/>
      <c r="H88" s="417"/>
      <c r="I88" s="417"/>
      <c r="J88" s="417"/>
      <c r="K88" s="49"/>
    </row>
    <row r="89" spans="1:14" ht="15" x14ac:dyDescent="0.2">
      <c r="A89" s="152" t="s">
        <v>36</v>
      </c>
      <c r="B89" s="14"/>
      <c r="C89" s="119" t="s">
        <v>37</v>
      </c>
      <c r="D89" s="120"/>
      <c r="E89" s="120"/>
      <c r="F89" s="118"/>
      <c r="G89" s="118"/>
      <c r="H89" s="121"/>
      <c r="I89" s="53"/>
      <c r="J89" s="49"/>
      <c r="K89" s="49"/>
    </row>
    <row r="90" spans="1:14" ht="15" x14ac:dyDescent="0.2">
      <c r="A90" s="152" t="s">
        <v>97</v>
      </c>
      <c r="B90" s="14"/>
      <c r="C90" s="119" t="s">
        <v>79</v>
      </c>
      <c r="D90" s="120"/>
      <c r="E90" s="120"/>
      <c r="F90" s="118"/>
      <c r="G90" s="118"/>
      <c r="H90" s="121"/>
      <c r="I90" s="53"/>
      <c r="J90" s="49"/>
      <c r="K90" s="49"/>
    </row>
    <row r="91" spans="1:14" ht="33.75" customHeight="1" x14ac:dyDescent="0.2">
      <c r="A91" s="151" t="s">
        <v>98</v>
      </c>
      <c r="B91" s="14"/>
      <c r="C91" s="119" t="s">
        <v>83</v>
      </c>
      <c r="D91" s="120"/>
      <c r="E91" s="120"/>
      <c r="K91" s="49"/>
    </row>
    <row r="92" spans="1:14" ht="15" x14ac:dyDescent="0.2">
      <c r="A92" s="160"/>
      <c r="B92" s="14"/>
      <c r="C92" s="161"/>
      <c r="D92" s="123"/>
      <c r="E92" s="123"/>
      <c r="F92" s="118"/>
      <c r="G92" s="118"/>
      <c r="H92" s="121"/>
      <c r="I92" s="53"/>
      <c r="J92" s="49"/>
      <c r="K92" s="49"/>
    </row>
    <row r="93" spans="1:14" ht="15.75" x14ac:dyDescent="0.2">
      <c r="A93" s="147" t="s">
        <v>107</v>
      </c>
      <c r="B93" s="14"/>
      <c r="C93" s="335" t="s">
        <v>112</v>
      </c>
      <c r="D93" s="336"/>
      <c r="E93" s="336"/>
      <c r="F93" s="336"/>
      <c r="G93" s="336"/>
      <c r="H93" s="336"/>
      <c r="I93" s="336"/>
      <c r="J93" s="336"/>
      <c r="K93" s="336"/>
      <c r="L93" s="336"/>
      <c r="M93" s="336"/>
      <c r="N93" s="336"/>
    </row>
    <row r="94" spans="1:14" ht="15" x14ac:dyDescent="0.2">
      <c r="A94" s="153"/>
      <c r="B94" s="14"/>
      <c r="C94" s="119"/>
      <c r="D94" s="124"/>
      <c r="E94" s="124"/>
      <c r="F94" s="124"/>
      <c r="G94" s="124"/>
      <c r="H94" s="124"/>
      <c r="I94" s="124"/>
      <c r="J94" s="124"/>
      <c r="K94" s="124"/>
    </row>
    <row r="95" spans="1:14" ht="15.75" x14ac:dyDescent="0.2">
      <c r="B95" s="14"/>
      <c r="C95" s="180" t="s">
        <v>122</v>
      </c>
      <c r="D95" s="116" t="s">
        <v>87</v>
      </c>
      <c r="E95" s="125"/>
      <c r="F95" s="433" t="s">
        <v>39</v>
      </c>
      <c r="G95" s="434"/>
      <c r="H95" s="435"/>
      <c r="I95" s="407" t="s">
        <v>40</v>
      </c>
      <c r="J95" s="408"/>
      <c r="K95" s="126"/>
    </row>
    <row r="96" spans="1:14" ht="15.75" x14ac:dyDescent="0.2">
      <c r="A96" s="151"/>
      <c r="B96" s="14"/>
      <c r="C96" s="150" t="b">
        <v>1</v>
      </c>
      <c r="D96" s="116" t="s">
        <v>102</v>
      </c>
      <c r="E96" s="125"/>
      <c r="F96" s="169" t="s">
        <v>41</v>
      </c>
      <c r="G96" s="169"/>
      <c r="H96" s="170" t="s">
        <v>42</v>
      </c>
      <c r="I96" s="170" t="s">
        <v>43</v>
      </c>
      <c r="J96" s="170" t="s">
        <v>44</v>
      </c>
      <c r="K96" s="127"/>
    </row>
    <row r="97" spans="1:14" ht="15" x14ac:dyDescent="0.2">
      <c r="A97" s="151"/>
      <c r="B97" s="14"/>
      <c r="C97" s="181"/>
      <c r="D97" s="181" t="s">
        <v>146</v>
      </c>
      <c r="E97" s="181" t="s">
        <v>153</v>
      </c>
      <c r="F97" s="129"/>
      <c r="G97" s="129"/>
      <c r="H97" s="129"/>
      <c r="I97" s="129"/>
      <c r="J97" s="129"/>
      <c r="K97" s="130"/>
    </row>
    <row r="98" spans="1:14" ht="15.75" x14ac:dyDescent="0.2">
      <c r="A98" s="152" t="s">
        <v>139</v>
      </c>
      <c r="B98" s="14"/>
      <c r="C98" s="131" t="s">
        <v>136</v>
      </c>
      <c r="D98" s="171">
        <f>IF(ISBLANK(User!J8)=TRUE,INT(User!D8),INT(User!J8))</f>
        <v>0</v>
      </c>
      <c r="E98" s="171">
        <f>INT(User!D8)</f>
        <v>0</v>
      </c>
      <c r="F98" s="175" t="s">
        <v>45</v>
      </c>
      <c r="G98" s="175"/>
      <c r="H98" s="175" t="s">
        <v>45</v>
      </c>
      <c r="I98" s="165" t="str">
        <f>IF(OR(ISERROR(D98),ISERROR(E98)),"Oui","Non")</f>
        <v>Non</v>
      </c>
      <c r="J98" s="186" t="str">
        <f>IF(I98="Oui",IF(C96=TRUE,A137,C137),"")</f>
        <v/>
      </c>
      <c r="K98" s="116" t="s">
        <v>123</v>
      </c>
      <c r="L98" s="116"/>
      <c r="M98" s="116"/>
      <c r="N98" s="116"/>
    </row>
    <row r="99" spans="1:14" ht="15.75" x14ac:dyDescent="0.2">
      <c r="A99" s="152" t="s">
        <v>140</v>
      </c>
      <c r="B99" s="14"/>
      <c r="C99" s="131" t="s">
        <v>137</v>
      </c>
      <c r="D99" s="171">
        <f>IF(ISBLANK(User!J9)=TRUE,INT(User!D9),INT(User!J9))</f>
        <v>0</v>
      </c>
      <c r="E99" s="171">
        <f>INT(User!D9)</f>
        <v>0</v>
      </c>
      <c r="F99" s="175" t="s">
        <v>45</v>
      </c>
      <c r="G99" s="175"/>
      <c r="H99" s="175" t="s">
        <v>45</v>
      </c>
      <c r="I99" s="165" t="str">
        <f>IF(OR(ISERROR(D99),ISERROR(E99)),"Oui","Non")</f>
        <v>Non</v>
      </c>
      <c r="J99" s="186" t="str">
        <f>IF(I99="Oui",IF(C96=TRUE,A137,C137),"")</f>
        <v/>
      </c>
      <c r="K99" s="116" t="s">
        <v>123</v>
      </c>
      <c r="L99" s="116"/>
      <c r="M99" s="116"/>
      <c r="N99" s="116"/>
    </row>
    <row r="100" spans="1:14" ht="15.75" x14ac:dyDescent="0.2">
      <c r="A100" s="152" t="s">
        <v>141</v>
      </c>
      <c r="B100" s="14"/>
      <c r="C100" s="131" t="s">
        <v>138</v>
      </c>
      <c r="D100" s="171">
        <f>IF(ISBLANK(User!J10)=TRUE,INT(User!D10),INT(User!J10))</f>
        <v>0</v>
      </c>
      <c r="E100" s="171">
        <f>INT(User!D10)</f>
        <v>0</v>
      </c>
      <c r="F100" s="175" t="s">
        <v>45</v>
      </c>
      <c r="G100" s="175"/>
      <c r="H100" s="175" t="s">
        <v>45</v>
      </c>
      <c r="I100" s="165" t="str">
        <f>IF(OR(ISERROR(D100),ISERROR(E100)),"Oui","Non")</f>
        <v>Non</v>
      </c>
      <c r="J100" s="186" t="str">
        <f>IF(I100="Oui",IF(C96=TRUE,A137,C137),"")</f>
        <v/>
      </c>
      <c r="K100" s="116" t="s">
        <v>123</v>
      </c>
      <c r="L100" s="116"/>
      <c r="M100" s="116"/>
      <c r="N100" s="116"/>
    </row>
    <row r="101" spans="1:14" ht="15.75" x14ac:dyDescent="0.2">
      <c r="A101" s="152" t="s">
        <v>46</v>
      </c>
      <c r="B101" s="14"/>
      <c r="C101" s="131" t="s">
        <v>163</v>
      </c>
      <c r="D101" s="172">
        <f>INT(User!D12)</f>
        <v>0</v>
      </c>
      <c r="E101" s="172"/>
      <c r="F101" s="176">
        <v>1</v>
      </c>
      <c r="G101" s="176"/>
      <c r="H101" s="176">
        <v>2</v>
      </c>
      <c r="I101" s="166" t="str">
        <f>IF(ISERROR(D101)=TRUE,"Oui",IF(AND(D101&lt;&gt;1,D101&lt;&gt;2),"Oui",IF(AND(User!D12=1,User!D14&gt;0),"Oui","Non")))</f>
        <v>Oui</v>
      </c>
      <c r="J101" s="186" t="str">
        <f>IF(ISBLANK(User!D12)=TRUE,IF(C96=TRUE,A139,C139),IF(AND(User!D12=1,User!D14&gt;0),IF(Calculateur!C96=TRUE,Calculateur!A144,Calculateur!C144),IF(I101="oui",IF(C96=TRUE,A138,C138),"")))</f>
        <v xml:space="preserve">         Tragen Sie bitte Ihre Situation ein!</v>
      </c>
      <c r="K101" s="116" t="str">
        <f>IF(OR(J101=C138,J101=C139,J101=C144,J101=A138,J101=A139,J101=A144),"&gt;","")</f>
        <v>&gt;</v>
      </c>
    </row>
    <row r="102" spans="1:14" ht="15.75" x14ac:dyDescent="0.2">
      <c r="A102" s="152" t="s">
        <v>47</v>
      </c>
      <c r="B102" s="14"/>
      <c r="C102" s="131" t="s">
        <v>48</v>
      </c>
      <c r="D102" s="232"/>
      <c r="E102" s="232"/>
      <c r="F102" s="233"/>
      <c r="G102" s="233"/>
      <c r="H102" s="233"/>
      <c r="I102" s="234"/>
      <c r="J102" s="235"/>
      <c r="K102" s="133"/>
    </row>
    <row r="103" spans="1:14" ht="15.75" x14ac:dyDescent="0.2">
      <c r="A103" s="152" t="s">
        <v>143</v>
      </c>
      <c r="B103" s="14"/>
      <c r="C103" s="131" t="s">
        <v>142</v>
      </c>
      <c r="D103" s="232"/>
      <c r="E103" s="232"/>
      <c r="F103" s="233"/>
      <c r="G103" s="233"/>
      <c r="H103" s="233"/>
      <c r="I103" s="234"/>
      <c r="J103" s="235"/>
      <c r="K103" s="133"/>
    </row>
    <row r="104" spans="1:14" ht="15.75" x14ac:dyDescent="0.2">
      <c r="A104" s="152" t="s">
        <v>178</v>
      </c>
      <c r="B104" s="14"/>
      <c r="C104" s="131" t="s">
        <v>179</v>
      </c>
      <c r="D104" s="236">
        <f>ROUND((User!D14),3)</f>
        <v>0</v>
      </c>
      <c r="E104" s="172"/>
      <c r="F104" s="176">
        <v>0</v>
      </c>
      <c r="G104" s="176"/>
      <c r="H104" s="176">
        <v>9</v>
      </c>
      <c r="I104" s="166" t="str">
        <f>IF(ISERROR(D104)=TRUE,"Oui",IF(D104&lt;0,"Oui",IF((INT(D104)-D104)&lt;0,"Oui","Non")))</f>
        <v>Non</v>
      </c>
      <c r="J104" s="186" t="str">
        <f>IF(ISERROR(D104),IF(C96=TRUE,A146,C146),IF(I104="Oui",IF(User!D14&lt;F104,IF(C96=TRUE,A143,C143),IF((INT(User!D14)-User!D14)&lt;0,IF(C96=TRUE,A142,C142),"")),IF(User!D14&gt;H104,IF(Calculateur!C96=TRUE,Calculateur!A145,Calculateur!C145),"")))</f>
        <v/>
      </c>
      <c r="K104" s="133" t="str">
        <f>IF(OR(J104=C137,J104=A137,J104=C142,J104=A142,J104=C143,J104=A143,J104=C145,J104=A145,J104=C146,J104=A146),"&gt;","")</f>
        <v/>
      </c>
    </row>
    <row r="105" spans="1:14" ht="15.75" x14ac:dyDescent="0.2">
      <c r="A105" s="152" t="s">
        <v>149</v>
      </c>
      <c r="B105" s="14"/>
      <c r="C105" s="131" t="s">
        <v>144</v>
      </c>
      <c r="D105" s="182"/>
      <c r="E105" s="132"/>
      <c r="F105" s="133"/>
      <c r="G105" s="133"/>
      <c r="H105" s="133"/>
      <c r="I105" s="145"/>
      <c r="J105" s="187"/>
      <c r="K105" s="133"/>
    </row>
    <row r="106" spans="1:14" ht="15.75" x14ac:dyDescent="0.2">
      <c r="A106" s="152" t="s">
        <v>148</v>
      </c>
      <c r="B106" s="14"/>
      <c r="C106" s="131" t="s">
        <v>145</v>
      </c>
      <c r="D106" s="182"/>
      <c r="E106" s="132"/>
      <c r="F106" s="133"/>
      <c r="G106" s="133"/>
      <c r="H106" s="133"/>
      <c r="I106" s="145"/>
      <c r="J106" s="187"/>
      <c r="K106" s="133"/>
    </row>
    <row r="107" spans="1:14" ht="15.75" x14ac:dyDescent="0.2">
      <c r="A107" s="152" t="s">
        <v>77</v>
      </c>
      <c r="B107" s="14"/>
      <c r="C107" s="131" t="s">
        <v>78</v>
      </c>
      <c r="D107" s="172">
        <f>ROUND(INT(User!D16*100)/100,2)</f>
        <v>0</v>
      </c>
      <c r="E107" s="173" t="s">
        <v>0</v>
      </c>
      <c r="F107" s="177">
        <v>0</v>
      </c>
      <c r="G107" s="177"/>
      <c r="H107" s="177">
        <v>125</v>
      </c>
      <c r="I107" s="166" t="str">
        <f>IF(ISERROR(D107)=TRUE,"Oui",IF(D107&lt;F107,"oui",IF(D107&gt;H107,"Oui","Non")))</f>
        <v>Non</v>
      </c>
      <c r="J107" s="188" t="str">
        <f>IF(I107="Oui",IF(C96=TRUE,A140,C140),"")</f>
        <v/>
      </c>
      <c r="K107" s="116" t="s">
        <v>134</v>
      </c>
      <c r="L107" s="116"/>
      <c r="M107" s="116"/>
      <c r="N107" s="116"/>
    </row>
    <row r="108" spans="1:14" ht="15.75" x14ac:dyDescent="0.2">
      <c r="A108" s="152" t="s">
        <v>91</v>
      </c>
      <c r="B108" s="14"/>
      <c r="C108" s="131" t="s">
        <v>68</v>
      </c>
      <c r="D108" s="172">
        <f>ROUND(INT(User!D17*100)/100,2)</f>
        <v>0</v>
      </c>
      <c r="E108" s="173" t="s">
        <v>0</v>
      </c>
      <c r="F108" s="177">
        <v>0</v>
      </c>
      <c r="G108" s="177"/>
      <c r="H108" s="177">
        <v>20</v>
      </c>
      <c r="I108" s="166" t="str">
        <f>IF(ISERROR(D108)=TRUE,"Oui",IF(D108&lt;F108,"oui",IF(D108&gt;H108,"Oui","Non")))</f>
        <v>Non</v>
      </c>
      <c r="J108" s="188" t="str">
        <f>IF(I108="oui",IF(C96=TRUE,A140,C140),"")</f>
        <v/>
      </c>
      <c r="K108" s="116" t="s">
        <v>134</v>
      </c>
      <c r="L108" s="116"/>
      <c r="M108" s="116"/>
      <c r="N108" s="116"/>
    </row>
    <row r="109" spans="1:14" ht="16.5" thickBot="1" x14ac:dyDescent="0.25">
      <c r="A109" s="152" t="s">
        <v>92</v>
      </c>
      <c r="B109" s="14"/>
      <c r="C109" s="131" t="s">
        <v>69</v>
      </c>
      <c r="D109" s="184">
        <f>ROUND(INT(User!D18*100)/100,2)</f>
        <v>0</v>
      </c>
      <c r="E109" s="185" t="s">
        <v>0</v>
      </c>
      <c r="F109" s="177">
        <v>0</v>
      </c>
      <c r="G109" s="177"/>
      <c r="H109" s="177">
        <v>20</v>
      </c>
      <c r="I109" s="166" t="str">
        <f>IF(ISERROR(D109)=TRUE,"Oui",IF(D109&lt;F109,"oui",IF(D109&gt;H109,"Oui","Non")))</f>
        <v>Non</v>
      </c>
      <c r="J109" s="188" t="str">
        <f>IF(I109="oui",IF(C96=TRUE,A140,C140),"")</f>
        <v/>
      </c>
      <c r="K109" s="116" t="s">
        <v>134</v>
      </c>
      <c r="L109" s="116"/>
      <c r="M109" s="116"/>
      <c r="N109" s="116"/>
    </row>
    <row r="110" spans="1:14" ht="16.5" thickBot="1" x14ac:dyDescent="0.25">
      <c r="A110" s="152" t="s">
        <v>93</v>
      </c>
      <c r="B110" s="14"/>
      <c r="C110" s="131" t="s">
        <v>49</v>
      </c>
      <c r="D110" s="167">
        <v>100</v>
      </c>
      <c r="E110" s="168" t="s">
        <v>0</v>
      </c>
      <c r="F110" s="183" t="s">
        <v>132</v>
      </c>
      <c r="G110" s="183"/>
      <c r="H110" s="183"/>
      <c r="I110" s="128"/>
      <c r="K110" s="128"/>
    </row>
    <row r="111" spans="1:14" ht="16.5" thickBot="1" x14ac:dyDescent="0.25">
      <c r="A111" s="152" t="s">
        <v>94</v>
      </c>
      <c r="B111" s="14"/>
      <c r="C111" s="131" t="s">
        <v>50</v>
      </c>
      <c r="D111" s="167">
        <v>100</v>
      </c>
      <c r="E111" s="168" t="s">
        <v>0</v>
      </c>
      <c r="F111" s="409" t="s">
        <v>133</v>
      </c>
      <c r="G111" s="410"/>
      <c r="H111" s="411"/>
      <c r="I111" s="146" t="b">
        <f>EXACT("NonNonNonNonNonNonNonNon",I98&amp;I99&amp;I100&amp;I101&amp;I104&amp;I107&amp;I108&amp;I109)</f>
        <v>0</v>
      </c>
      <c r="J111" s="116" t="s">
        <v>90</v>
      </c>
      <c r="K111" s="116"/>
      <c r="L111" s="116"/>
      <c r="M111" s="116"/>
    </row>
    <row r="112" spans="1:14" ht="15" x14ac:dyDescent="0.2">
      <c r="A112" s="151"/>
      <c r="B112" s="14"/>
      <c r="C112" s="128"/>
      <c r="D112" s="128"/>
      <c r="E112" s="128"/>
      <c r="F112" s="128"/>
      <c r="G112" s="128"/>
      <c r="H112" s="128"/>
      <c r="I112" s="128"/>
      <c r="J112" s="128"/>
      <c r="K112" s="128"/>
    </row>
    <row r="113" spans="1:13" ht="15" x14ac:dyDescent="0.2">
      <c r="A113" s="152"/>
      <c r="B113" s="14"/>
      <c r="C113" s="128"/>
      <c r="D113" s="128"/>
      <c r="E113" s="128"/>
      <c r="F113" s="128"/>
      <c r="G113" s="128"/>
      <c r="H113" s="128"/>
      <c r="I113" s="128"/>
      <c r="J113" s="128"/>
      <c r="K113" s="128"/>
    </row>
    <row r="114" spans="1:13" ht="15.75" x14ac:dyDescent="0.2">
      <c r="A114" s="147" t="s">
        <v>105</v>
      </c>
      <c r="B114" s="14"/>
      <c r="C114" s="430" t="s">
        <v>106</v>
      </c>
      <c r="D114" s="431"/>
      <c r="E114" s="431"/>
      <c r="F114" s="431"/>
      <c r="G114" s="431"/>
      <c r="H114" s="431"/>
      <c r="I114" s="431"/>
      <c r="J114" s="431"/>
      <c r="K114" s="432"/>
    </row>
    <row r="115" spans="1:13" s="191" customFormat="1" ht="16.5" thickBot="1" x14ac:dyDescent="0.25">
      <c r="A115" s="189"/>
      <c r="B115" s="14"/>
      <c r="C115" s="190"/>
      <c r="D115" s="190"/>
      <c r="E115" s="190"/>
      <c r="F115" s="190"/>
      <c r="G115" s="190"/>
      <c r="H115" s="190"/>
      <c r="I115" s="190"/>
      <c r="J115" s="190"/>
      <c r="K115" s="190"/>
    </row>
    <row r="116" spans="1:13" ht="16.5" thickBot="1" x14ac:dyDescent="0.25">
      <c r="A116" s="152" t="s">
        <v>75</v>
      </c>
      <c r="B116" s="14"/>
      <c r="C116" s="159" t="s">
        <v>56</v>
      </c>
      <c r="D116" s="399" t="str">
        <f>IF(ISERROR(D98)=TRUE,IF(C96=TRUE,A141,C141),IF(User!$D$12=1,ROUND((I13*20),0)/20,IF(User!$D12=2,ROUND((K13*20),0)/20," ")))</f>
        <v xml:space="preserve"> </v>
      </c>
      <c r="E116" s="400"/>
      <c r="F116" s="154"/>
      <c r="G116" s="154"/>
      <c r="H116" s="369" t="str">
        <f>IF(ISERROR(D99)=TRUE,IF(C96=TRUE,A141,C141),IF(User!$D$12=1,ROUND((I16*20),0)/20,IF(User!$D$12=2,ROUND((K16*20),0)/20," ")))</f>
        <v xml:space="preserve"> </v>
      </c>
      <c r="I116" s="370"/>
      <c r="J116" s="154"/>
      <c r="K116" s="154"/>
      <c r="M116" s="179"/>
    </row>
    <row r="117" spans="1:13" ht="16.5" thickBot="1" x14ac:dyDescent="0.25">
      <c r="A117" s="152" t="s">
        <v>96</v>
      </c>
      <c r="B117" s="14"/>
      <c r="C117" s="158" t="s">
        <v>70</v>
      </c>
      <c r="D117" s="428" t="str">
        <f>IF(C96=TRUE,A130,C130)</f>
        <v>für das Einkommen</v>
      </c>
      <c r="E117" s="429"/>
      <c r="F117" s="135" t="s">
        <v>57</v>
      </c>
      <c r="G117" s="209"/>
      <c r="H117" s="136" t="str">
        <f>IF(C96=TRUE,A131,C131)</f>
        <v xml:space="preserve"> und für das Vermögen</v>
      </c>
      <c r="I117" s="135" t="s">
        <v>57</v>
      </c>
      <c r="J117" s="135" t="s">
        <v>58</v>
      </c>
      <c r="K117" s="137" t="s">
        <v>25</v>
      </c>
    </row>
    <row r="118" spans="1:13" ht="15.75" x14ac:dyDescent="0.2">
      <c r="A118" s="152" t="s">
        <v>59</v>
      </c>
      <c r="B118" s="14"/>
      <c r="C118" s="138" t="s">
        <v>60</v>
      </c>
      <c r="D118" s="397" t="str">
        <f>IF(I111=FALSE,IF(C96=TRUE,A141,C141),IF(User!$D$12=1,ROUND((I13*D110/100*20),0)/20,IF(User!$D12=2,ROUND((K13*D110/100*20),0)/20," ")))</f>
        <v>falsche Eintragung…</v>
      </c>
      <c r="E118" s="398"/>
      <c r="F118" s="139" t="str">
        <f>IF(I111=FALSE,"",D110)</f>
        <v/>
      </c>
      <c r="G118" s="219"/>
      <c r="H118" s="140" t="str">
        <f>IF(I111=FALSE,IF(C96=TRUE,A141,C141),IF(User!$D$12=1,ROUND((I16*D111/100*20),0)/20,IF(User!$D$12=2,ROUND((K16*D111/100*20),0)/20," ")))</f>
        <v>falsche Eintragung…</v>
      </c>
      <c r="I118" s="139" t="str">
        <f>IF(I111=FALSE,"",D111)</f>
        <v/>
      </c>
      <c r="J118" s="140" t="e">
        <f>(D118+H118)</f>
        <v>#VALUE!</v>
      </c>
      <c r="K118" s="141" t="str">
        <f>IF(ISERROR(J118)=TRUE,IF(C96=TRUE,A141,C141),J118)</f>
        <v>falsche Eintragung…</v>
      </c>
    </row>
    <row r="119" spans="1:13" ht="15.75" x14ac:dyDescent="0.2">
      <c r="A119" s="152" t="s">
        <v>61</v>
      </c>
      <c r="B119" s="14"/>
      <c r="C119" s="138" t="s">
        <v>62</v>
      </c>
      <c r="D119" s="397" t="str">
        <f>IF(I111=FALSE,IF(C96=TRUE,A141,C141),IF(User!$D$12=1,ROUND((I13*D107/100*20),0)/20,IF(User!$D12=2,ROUND((K13*D107/100*20),0)/20," ")))</f>
        <v>falsche Eintragung…</v>
      </c>
      <c r="E119" s="398"/>
      <c r="F119" s="139" t="str">
        <f>IF(I111=FALSE,"",D107)</f>
        <v/>
      </c>
      <c r="G119" s="219"/>
      <c r="H119" s="140" t="str">
        <f>IF(I111=FALSE,IF(C96=TRUE,A141,C141),IF(User!$D$12=1,ROUND((I16*D107/100*20),0)/20,IF(User!$D$12=2,ROUND((K16*D107/100*20),0)/20," ")))</f>
        <v>falsche Eintragung…</v>
      </c>
      <c r="I119" s="139" t="str">
        <f>IF(I111=FALSE,"",D107)</f>
        <v/>
      </c>
      <c r="J119" s="140" t="e">
        <f>D119+H119</f>
        <v>#VALUE!</v>
      </c>
      <c r="K119" s="141" t="str">
        <f>IF(ISERROR(J119)=TRUE,IF(C96=TRUE,A141,C141),J119)</f>
        <v>falsche Eintragung…</v>
      </c>
    </row>
    <row r="120" spans="1:13" ht="15.75" x14ac:dyDescent="0.2">
      <c r="A120" s="152" t="s">
        <v>73</v>
      </c>
      <c r="B120" s="14"/>
      <c r="C120" s="138" t="s">
        <v>71</v>
      </c>
      <c r="D120" s="397" t="str">
        <f>IF(I111=FALSE,IF(C96=TRUE,A141,C141),IF(User!$D$12=1,ROUND((I13*D108/100*20),0)/20,IF(User!$D12=2,ROUND((K13*D108/100*20),0)/20," ")))</f>
        <v>falsche Eintragung…</v>
      </c>
      <c r="E120" s="398"/>
      <c r="F120" s="139" t="str">
        <f>IF(I111=FALSE,"",D108)</f>
        <v/>
      </c>
      <c r="G120" s="219"/>
      <c r="H120" s="140" t="str">
        <f>IF(I111=FALSE,IF(C96=TRUE,A141,C141),IF(User!$D$12=1,ROUND((I16*D109/100*20),0)/20,IF(User!$D$12=2,ROUND((K16*D109/100*20),0)/20," ")))</f>
        <v>falsche Eintragung…</v>
      </c>
      <c r="I120" s="139" t="str">
        <f>IF(I111=FALSE,"",D109)</f>
        <v/>
      </c>
      <c r="J120" s="140" t="e">
        <f>D120+H120</f>
        <v>#VALUE!</v>
      </c>
      <c r="K120" s="141" t="str">
        <f>IF(ISERROR(J120)=TRUE,IF(C96=TRUE,A141,C141),J120)</f>
        <v>falsche Eintragung…</v>
      </c>
    </row>
    <row r="121" spans="1:13" ht="16.5" thickBot="1" x14ac:dyDescent="0.25">
      <c r="A121" s="152" t="s">
        <v>74</v>
      </c>
      <c r="B121" s="14"/>
      <c r="C121" s="138" t="s">
        <v>63</v>
      </c>
      <c r="D121" s="397" t="str">
        <f>IF(I111=FALSE,IF(C96=TRUE,A141,C141),IF(User!$D$12=1,I15,IF(User!$D$12=2,K15," ")))</f>
        <v>falsche Eintragung…</v>
      </c>
      <c r="E121" s="398"/>
      <c r="F121" s="142"/>
      <c r="G121" s="220"/>
      <c r="H121" s="140" t="str">
        <f>IF(I111=FALSE,IF(C96=TRUE,A141,C141),0)</f>
        <v>falsche Eintragung…</v>
      </c>
      <c r="I121" s="142"/>
      <c r="J121" s="225" t="e">
        <f>D121+H121</f>
        <v>#VALUE!</v>
      </c>
      <c r="K121" s="141" t="str">
        <f>IF(ISERROR(J121)=TRUE,IF(C96=TRUE,A141,C141),J121)</f>
        <v>falsche Eintragung…</v>
      </c>
    </row>
    <row r="122" spans="1:13" ht="16.5" thickBot="1" x14ac:dyDescent="0.25">
      <c r="A122" s="152" t="s">
        <v>64</v>
      </c>
      <c r="B122" s="14"/>
      <c r="C122" s="143" t="s">
        <v>65</v>
      </c>
      <c r="D122" s="419" t="e">
        <f>D118+D119+D120+D121</f>
        <v>#VALUE!</v>
      </c>
      <c r="E122" s="420"/>
      <c r="F122" s="155" t="str">
        <f>IF(ISERROR(D122)=TRUE,IF(C96=TRUE,A141,C141),D122)</f>
        <v>falsche Eintragung…</v>
      </c>
      <c r="G122" s="221"/>
      <c r="H122" s="156" t="e">
        <f>H118+H119+H120+H121</f>
        <v>#VALUE!</v>
      </c>
      <c r="I122" s="155" t="str">
        <f>IF(ISERROR(H122)=TRUE,IF(C96=TRUE,A141,C141),H122)</f>
        <v>falsche Eintragung…</v>
      </c>
      <c r="J122" s="156" t="e">
        <f>J118+J119+J120+J121</f>
        <v>#VALUE!</v>
      </c>
      <c r="K122" s="155" t="str">
        <f>IF(ISERROR(J122)=TRUE,IF(C96=TRUE,A141,C141),J122)</f>
        <v>falsche Eintragung…</v>
      </c>
    </row>
    <row r="123" spans="1:13" ht="17.25" thickTop="1" thickBot="1" x14ac:dyDescent="0.25">
      <c r="A123" s="152"/>
      <c r="B123" s="14"/>
      <c r="C123" s="154"/>
      <c r="D123" s="421" t="str">
        <f>IF(User!D12=1,IF(C96=TRUE,A128,C128),IF(User!D12=2,IF(C96=TRUE,A129,C129)," "))</f>
        <v xml:space="preserve"> </v>
      </c>
      <c r="E123" s="422"/>
      <c r="F123" s="422"/>
      <c r="G123" s="422"/>
      <c r="H123" s="422"/>
      <c r="I123" s="422"/>
      <c r="J123" s="422"/>
      <c r="K123" s="423"/>
    </row>
    <row r="124" spans="1:13" ht="21" customHeight="1" thickBot="1" x14ac:dyDescent="0.25">
      <c r="A124" s="152"/>
      <c r="B124" s="14"/>
      <c r="C124" s="157" t="str">
        <f>IF(I111=FALSE,IF(C96=TRUE,A141,C141),IF(C96=TRUE,A116,C116)&amp;"  "&amp;D117&amp;"  (100%) =  Fr. "&amp;FIXED(D116,2,FALSE)&amp;H117&amp;" (100%) =  Fr. "&amp;FIXED(H116,2,FALSE))</f>
        <v>falsche Eintragung…</v>
      </c>
      <c r="D124" s="116" t="s">
        <v>103</v>
      </c>
      <c r="E124" s="128"/>
      <c r="F124" s="128"/>
      <c r="G124" s="128"/>
      <c r="H124" s="116"/>
      <c r="I124" s="116"/>
      <c r="J124" s="116"/>
      <c r="K124" s="116"/>
    </row>
    <row r="125" spans="1:13" ht="17.25" customHeight="1" x14ac:dyDescent="0.2">
      <c r="A125" s="152"/>
      <c r="B125" s="14"/>
      <c r="C125" s="149"/>
      <c r="D125" s="410" t="s">
        <v>104</v>
      </c>
      <c r="E125" s="410"/>
      <c r="F125" s="410"/>
      <c r="G125" s="410"/>
      <c r="H125" s="410"/>
      <c r="I125" s="410"/>
      <c r="J125" s="410"/>
      <c r="K125" s="410"/>
    </row>
    <row r="126" spans="1:13" ht="17.25" customHeight="1" x14ac:dyDescent="0.2">
      <c r="A126" s="152"/>
      <c r="B126" s="14"/>
      <c r="C126" s="149"/>
      <c r="D126" s="410" t="s">
        <v>66</v>
      </c>
      <c r="E126" s="410"/>
      <c r="F126" s="410"/>
      <c r="G126" s="410"/>
      <c r="H126" s="410"/>
      <c r="I126" s="410"/>
      <c r="J126" s="410"/>
      <c r="K126" s="410"/>
    </row>
    <row r="127" spans="1:13" ht="17.25" customHeight="1" x14ac:dyDescent="0.2">
      <c r="A127" s="152"/>
      <c r="B127" s="14"/>
      <c r="C127" s="149"/>
      <c r="D127" s="410" t="s">
        <v>67</v>
      </c>
      <c r="E127" s="410"/>
      <c r="F127" s="410"/>
      <c r="G127" s="410"/>
      <c r="H127" s="410"/>
      <c r="I127" s="410"/>
      <c r="J127" s="410"/>
      <c r="K127" s="410"/>
    </row>
    <row r="128" spans="1:13" ht="23.25" customHeight="1" x14ac:dyDescent="0.2">
      <c r="A128" s="152" t="s">
        <v>86</v>
      </c>
      <c r="B128" s="14"/>
      <c r="C128" s="144" t="s">
        <v>80</v>
      </c>
    </row>
    <row r="129" spans="1:11" ht="30" x14ac:dyDescent="0.2">
      <c r="A129" s="151" t="s">
        <v>89</v>
      </c>
      <c r="B129" s="14"/>
      <c r="C129" s="122" t="s">
        <v>84</v>
      </c>
      <c r="D129" s="128"/>
      <c r="E129" s="128"/>
    </row>
    <row r="130" spans="1:11" ht="15" x14ac:dyDescent="0.2">
      <c r="A130" s="152" t="s">
        <v>76</v>
      </c>
      <c r="B130" s="14"/>
      <c r="C130" s="122" t="s">
        <v>26</v>
      </c>
      <c r="D130" s="128"/>
      <c r="E130" s="128"/>
      <c r="F130" s="128"/>
      <c r="G130" s="128"/>
      <c r="H130" s="128"/>
      <c r="I130" s="128"/>
      <c r="J130" s="128"/>
      <c r="K130" s="128"/>
    </row>
    <row r="131" spans="1:11" ht="15" x14ac:dyDescent="0.2">
      <c r="A131" s="152" t="s">
        <v>188</v>
      </c>
      <c r="B131" s="14"/>
      <c r="C131" s="122" t="s">
        <v>189</v>
      </c>
    </row>
    <row r="132" spans="1:11" ht="15" x14ac:dyDescent="0.2">
      <c r="A132" s="152" t="s">
        <v>174</v>
      </c>
      <c r="B132" s="14"/>
      <c r="C132" s="120" t="s">
        <v>173</v>
      </c>
    </row>
    <row r="133" spans="1:11" ht="15" x14ac:dyDescent="0.2">
      <c r="A133" s="152" t="s">
        <v>182</v>
      </c>
      <c r="B133" s="14"/>
      <c r="C133" s="120" t="s">
        <v>183</v>
      </c>
    </row>
    <row r="134" spans="1:11" x14ac:dyDescent="0.2">
      <c r="B134" s="14"/>
    </row>
    <row r="135" spans="1:11" ht="15.75" x14ac:dyDescent="0.2">
      <c r="A135" s="147" t="s">
        <v>100</v>
      </c>
      <c r="B135" s="14"/>
      <c r="C135" s="425" t="s">
        <v>101</v>
      </c>
      <c r="D135" s="426"/>
      <c r="E135" s="426"/>
      <c r="F135" s="426"/>
      <c r="G135" s="426"/>
      <c r="H135" s="426"/>
      <c r="I135" s="427"/>
      <c r="J135" s="128"/>
      <c r="K135" s="128"/>
    </row>
    <row r="136" spans="1:11" ht="15" x14ac:dyDescent="0.2">
      <c r="A136" s="148"/>
      <c r="B136" s="14"/>
      <c r="C136" s="128"/>
      <c r="D136" s="128"/>
      <c r="E136" s="128"/>
      <c r="F136" s="128"/>
      <c r="G136" s="128"/>
      <c r="H136" s="128"/>
      <c r="I136" s="128">
        <v>0</v>
      </c>
      <c r="J136" s="128"/>
      <c r="K136" s="128"/>
    </row>
    <row r="137" spans="1:11" ht="18" customHeight="1" x14ac:dyDescent="0.2">
      <c r="A137" s="152" t="s">
        <v>150</v>
      </c>
      <c r="B137" s="14"/>
      <c r="C137" s="424" t="s">
        <v>151</v>
      </c>
      <c r="D137" s="424"/>
      <c r="E137" s="424"/>
      <c r="F137" s="424"/>
      <c r="G137" s="222"/>
      <c r="H137" s="116" t="s">
        <v>51</v>
      </c>
      <c r="I137" s="134"/>
      <c r="J137" s="128"/>
      <c r="K137" s="128"/>
    </row>
    <row r="138" spans="1:11" ht="15.75" x14ac:dyDescent="0.2">
      <c r="A138" s="152" t="s">
        <v>118</v>
      </c>
      <c r="B138" s="14"/>
      <c r="C138" s="424" t="s">
        <v>166</v>
      </c>
      <c r="D138" s="424"/>
      <c r="E138" s="424"/>
      <c r="F138" s="424"/>
      <c r="G138" s="222"/>
      <c r="H138" s="116" t="s">
        <v>52</v>
      </c>
      <c r="I138" s="134"/>
      <c r="J138" s="128"/>
      <c r="K138" s="128"/>
    </row>
    <row r="139" spans="1:11" ht="15.75" x14ac:dyDescent="0.2">
      <c r="A139" s="152" t="s">
        <v>95</v>
      </c>
      <c r="B139" s="14"/>
      <c r="C139" s="424" t="s">
        <v>154</v>
      </c>
      <c r="D139" s="424"/>
      <c r="E139" s="424"/>
      <c r="F139" s="424"/>
      <c r="G139" s="222"/>
      <c r="H139" s="116"/>
      <c r="I139" s="134"/>
      <c r="J139" s="128"/>
      <c r="K139" s="128"/>
    </row>
    <row r="140" spans="1:11" ht="15.75" x14ac:dyDescent="0.2">
      <c r="A140" s="152" t="s">
        <v>120</v>
      </c>
      <c r="B140" s="14"/>
      <c r="C140" s="424" t="s">
        <v>119</v>
      </c>
      <c r="D140" s="424"/>
      <c r="E140" s="424"/>
      <c r="F140" s="424"/>
      <c r="G140" s="222"/>
      <c r="H140" s="116" t="s">
        <v>53</v>
      </c>
      <c r="I140" s="134"/>
      <c r="J140" s="128"/>
      <c r="K140" s="128"/>
    </row>
    <row r="141" spans="1:11" ht="15.75" x14ac:dyDescent="0.2">
      <c r="A141" s="152" t="s">
        <v>88</v>
      </c>
      <c r="B141" s="14"/>
      <c r="C141" s="424" t="s">
        <v>54</v>
      </c>
      <c r="D141" s="424"/>
      <c r="E141" s="424"/>
      <c r="F141" s="424"/>
      <c r="G141" s="222"/>
      <c r="H141" s="116" t="s">
        <v>55</v>
      </c>
      <c r="I141" s="134"/>
      <c r="J141" s="128"/>
      <c r="K141" s="128"/>
    </row>
    <row r="142" spans="1:11" ht="15.75" x14ac:dyDescent="0.2">
      <c r="A142" s="152" t="s">
        <v>177</v>
      </c>
      <c r="B142" s="14"/>
      <c r="C142" s="424" t="s">
        <v>184</v>
      </c>
      <c r="D142" s="424"/>
      <c r="E142" s="424"/>
      <c r="F142" s="424"/>
      <c r="G142" s="222"/>
      <c r="H142" s="116" t="s">
        <v>165</v>
      </c>
    </row>
    <row r="143" spans="1:11" ht="15.75" x14ac:dyDescent="0.2">
      <c r="A143" s="152" t="s">
        <v>164</v>
      </c>
      <c r="B143" s="14"/>
      <c r="C143" s="424" t="s">
        <v>185</v>
      </c>
      <c r="D143" s="424"/>
      <c r="E143" s="424"/>
      <c r="F143" s="424"/>
      <c r="G143" s="222"/>
    </row>
    <row r="144" spans="1:11" ht="18" x14ac:dyDescent="0.2">
      <c r="A144" s="152" t="s">
        <v>175</v>
      </c>
      <c r="B144" s="14"/>
      <c r="C144" s="424" t="s">
        <v>172</v>
      </c>
      <c r="D144" s="424"/>
      <c r="E144" s="424"/>
      <c r="F144" s="424"/>
      <c r="G144" s="222"/>
    </row>
    <row r="145" spans="1:8" ht="15.75" x14ac:dyDescent="0.2">
      <c r="A145" s="152" t="s">
        <v>181</v>
      </c>
      <c r="B145" s="14"/>
      <c r="C145" s="424" t="s">
        <v>180</v>
      </c>
      <c r="D145" s="424"/>
      <c r="E145" s="424"/>
      <c r="F145" s="424"/>
      <c r="G145" s="222"/>
      <c r="H145" s="116" t="s">
        <v>176</v>
      </c>
    </row>
    <row r="146" spans="1:8" ht="15.75" x14ac:dyDescent="0.2">
      <c r="A146" s="152" t="s">
        <v>187</v>
      </c>
      <c r="B146" s="14"/>
      <c r="C146" s="424" t="s">
        <v>186</v>
      </c>
      <c r="D146" s="424"/>
      <c r="E146" s="424"/>
      <c r="F146" s="424"/>
      <c r="G146" s="222"/>
      <c r="H146" s="247"/>
    </row>
    <row r="147" spans="1:8" ht="15.75" x14ac:dyDescent="0.2">
      <c r="B147" s="14"/>
      <c r="C147" s="245"/>
      <c r="D147" s="246"/>
      <c r="E147" s="246"/>
      <c r="F147" s="246"/>
      <c r="G147" s="246"/>
    </row>
    <row r="148" spans="1:8" ht="15.75" x14ac:dyDescent="0.2">
      <c r="A148" s="147" t="s">
        <v>109</v>
      </c>
      <c r="B148" s="14"/>
      <c r="C148" s="147" t="s">
        <v>108</v>
      </c>
    </row>
    <row r="149" spans="1:8" ht="15" x14ac:dyDescent="0.2">
      <c r="A149" s="148"/>
      <c r="B149" s="14"/>
      <c r="C149" s="128"/>
      <c r="D149" s="179"/>
    </row>
    <row r="150" spans="1:8" ht="15" x14ac:dyDescent="0.2">
      <c r="A150" s="152" t="s">
        <v>72</v>
      </c>
      <c r="B150" s="14"/>
      <c r="C150" s="119" t="s">
        <v>38</v>
      </c>
    </row>
    <row r="151" spans="1:8" ht="37.5" customHeight="1" x14ac:dyDescent="0.2">
      <c r="A151" s="119" t="s">
        <v>203</v>
      </c>
      <c r="B151" s="14"/>
      <c r="C151" s="119" t="s">
        <v>202</v>
      </c>
    </row>
    <row r="152" spans="1:8" ht="45" x14ac:dyDescent="0.2">
      <c r="A152" s="203" t="str">
        <f>"Die Steuerfüsse der Kantonssteuer "&amp;G1&amp;" sind auf 100.0 % für die Einkommenssteuer und auf 100.0 % für die Vermögenssteuer festgesetzt worden."</f>
        <v>Die Steuerfüsse der Kantonssteuer 2018 sind auf 100.0 % für die Einkommenssteuer und auf 100.0 % für die Vermögenssteuer festgesetzt worden.</v>
      </c>
      <c r="B152" s="341"/>
      <c r="C152" s="204" t="str">
        <f>"Les coefficients de l'impôt cantonal de l'année "&amp;G1&amp;" sont arrêtés à 100.0% pour l'impôt sur le revenu et à 100.0% pour l'impôt sur la fortune."</f>
        <v>Les coefficients de l'impôt cantonal de l'année 2018 sont arrêtés à 100.0% pour l'impôt sur le revenu et à 100.0% pour l'impôt sur la fortune.</v>
      </c>
    </row>
    <row r="153" spans="1:8" ht="48" customHeight="1" x14ac:dyDescent="0.2">
      <c r="A153" s="203" t="s">
        <v>206</v>
      </c>
      <c r="B153" s="14"/>
      <c r="C153" s="204" t="s">
        <v>207</v>
      </c>
    </row>
    <row r="154" spans="1:8" ht="15" x14ac:dyDescent="0.2">
      <c r="A154" s="152" t="s">
        <v>85</v>
      </c>
      <c r="B154" s="14"/>
      <c r="C154" s="119" t="s">
        <v>81</v>
      </c>
      <c r="G154" t="s">
        <v>204</v>
      </c>
    </row>
    <row r="155" spans="1:8" ht="15" x14ac:dyDescent="0.2">
      <c r="A155" s="151" t="s">
        <v>99</v>
      </c>
      <c r="B155" s="14"/>
      <c r="C155" s="119" t="s">
        <v>82</v>
      </c>
      <c r="G155" t="s">
        <v>205</v>
      </c>
    </row>
    <row r="158" spans="1:8" ht="18" customHeight="1" x14ac:dyDescent="0.2">
      <c r="A158" s="436" t="s">
        <v>127</v>
      </c>
      <c r="B158" s="436"/>
      <c r="C158" s="436"/>
    </row>
    <row r="159" spans="1:8" ht="15" x14ac:dyDescent="0.2">
      <c r="A159" s="436" t="s">
        <v>128</v>
      </c>
      <c r="B159" s="436"/>
      <c r="C159" s="436"/>
    </row>
    <row r="160" spans="1:8" ht="15" x14ac:dyDescent="0.2">
      <c r="A160" s="436" t="s">
        <v>135</v>
      </c>
      <c r="B160" s="436"/>
      <c r="C160" s="436"/>
    </row>
    <row r="161" spans="1:3" ht="15" x14ac:dyDescent="0.2">
      <c r="A161" s="436" t="s">
        <v>152</v>
      </c>
      <c r="B161" s="436"/>
      <c r="C161" s="436"/>
    </row>
  </sheetData>
  <mergeCells count="59">
    <mergeCell ref="D121:E121"/>
    <mergeCell ref="D117:E117"/>
    <mergeCell ref="C114:K114"/>
    <mergeCell ref="F95:H95"/>
    <mergeCell ref="A161:C161"/>
    <mergeCell ref="A160:C160"/>
    <mergeCell ref="A158:C158"/>
    <mergeCell ref="A159:C159"/>
    <mergeCell ref="C140:F140"/>
    <mergeCell ref="C141:F141"/>
    <mergeCell ref="C142:F142"/>
    <mergeCell ref="C143:F143"/>
    <mergeCell ref="C144:F144"/>
    <mergeCell ref="C145:F145"/>
    <mergeCell ref="C146:F146"/>
    <mergeCell ref="C139:F139"/>
    <mergeCell ref="D122:E122"/>
    <mergeCell ref="D123:K123"/>
    <mergeCell ref="C137:F137"/>
    <mergeCell ref="C138:F138"/>
    <mergeCell ref="C135:I135"/>
    <mergeCell ref="D126:K126"/>
    <mergeCell ref="D127:K127"/>
    <mergeCell ref="D125:K125"/>
    <mergeCell ref="H19:I19"/>
    <mergeCell ref="J19:K19"/>
    <mergeCell ref="F87:J87"/>
    <mergeCell ref="F88:J88"/>
    <mergeCell ref="F85:J85"/>
    <mergeCell ref="D118:E118"/>
    <mergeCell ref="D116:E116"/>
    <mergeCell ref="D119:E119"/>
    <mergeCell ref="D120:E120"/>
    <mergeCell ref="C20:C21"/>
    <mergeCell ref="A81:J81"/>
    <mergeCell ref="F86:J86"/>
    <mergeCell ref="I95:J95"/>
    <mergeCell ref="F111:H111"/>
    <mergeCell ref="C6:K6"/>
    <mergeCell ref="A1:D1"/>
    <mergeCell ref="A2:D2"/>
    <mergeCell ref="A3:D3"/>
    <mergeCell ref="A4:F4"/>
    <mergeCell ref="C8:F8"/>
    <mergeCell ref="H8:J8"/>
    <mergeCell ref="D9:F9"/>
    <mergeCell ref="I9:J9"/>
    <mergeCell ref="H116:I116"/>
    <mergeCell ref="C22:D22"/>
    <mergeCell ref="C28:F28"/>
    <mergeCell ref="D10:F10"/>
    <mergeCell ref="C11:D12"/>
    <mergeCell ref="F11:F12"/>
    <mergeCell ref="F18:K18"/>
    <mergeCell ref="C19:D19"/>
    <mergeCell ref="C18:D18"/>
    <mergeCell ref="J11:K11"/>
    <mergeCell ref="H11:I11"/>
    <mergeCell ref="G11:G12"/>
  </mergeCells>
  <phoneticPr fontId="37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User</vt:lpstr>
      <vt:lpstr>Calculateur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Frédéric Castella</dc:creator>
  <cp:lastModifiedBy>Güdel Roland</cp:lastModifiedBy>
  <cp:lastPrinted>2012-12-12T14:38:29Z</cp:lastPrinted>
  <dcterms:created xsi:type="dcterms:W3CDTF">2007-06-06T11:09:52Z</dcterms:created>
  <dcterms:modified xsi:type="dcterms:W3CDTF">2018-09-03T11:07:58Z</dcterms:modified>
</cp:coreProperties>
</file>