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5" yWindow="885" windowWidth="16050" windowHeight="10965" tabRatio="714" firstSheet="2" activeTab="2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45621"/>
</workbook>
</file>

<file path=xl/calcChain.xml><?xml version="1.0" encoding="utf-8"?>
<calcChain xmlns="http://schemas.openxmlformats.org/spreadsheetml/2006/main">
  <c r="D16" i="20" l="1"/>
  <c r="D17" i="20" s="1"/>
  <c r="D15" i="20"/>
  <c r="D14" i="20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/>
  <c r="F22" i="9" s="1"/>
  <c r="E21" i="9"/>
  <c r="E24" i="9" s="1"/>
  <c r="E22" i="9" s="1"/>
  <c r="F10" i="9"/>
  <c r="I12" i="9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/>
  <c r="E26" i="9" s="1"/>
  <c r="I14" i="9"/>
  <c r="F14" i="9" s="1"/>
  <c r="I13" i="9"/>
  <c r="F13" i="9" s="1"/>
  <c r="F17" i="9" s="1"/>
  <c r="F26" i="9" s="1"/>
  <c r="E21" i="18" l="1"/>
  <c r="E32" i="18" s="1"/>
  <c r="D21" i="18"/>
  <c r="D32" i="18" s="1"/>
</calcChain>
</file>

<file path=xl/sharedStrings.xml><?xml version="1.0" encoding="utf-8"?>
<sst xmlns="http://schemas.openxmlformats.org/spreadsheetml/2006/main" count="92" uniqueCount="45">
  <si>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</si>
  <si>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</si>
  <si>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</si>
  <si>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</si>
  <si>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</si>
  <si>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</si>
  <si>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</si>
  <si>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</si>
  <si>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</si>
  <si>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</si>
  <si>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</si>
  <si>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</si>
  <si>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</si>
  <si>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</si>
  <si>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</si>
  <si>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</si>
  <si>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</si>
  <si>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</si>
  <si>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</si>
  <si>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</si>
  <si>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</si>
  <si>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</si>
  <si>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</si>
  <si>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</si>
  <si>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</si>
  <si>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</si>
  <si>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</si>
  <si>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</si>
  <si>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</si>
  <si>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</si>
  <si>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</si>
  <si>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</si>
  <si>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Barème IFD 2012 / Post</t>
  </si>
  <si>
    <t>Art. 38 LIFD</t>
  </si>
  <si>
    <t>Imposition séparée des prestations en capital</t>
  </si>
  <si>
    <t>—</t>
  </si>
  <si>
    <t>Barème applicable pour les montants touchés dès 2014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</si>
  <si>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</si>
  <si>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</si>
  <si>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</si>
  <si>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</si>
  <si>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</si>
  <si>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</si>
  <si>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</si>
  <si>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Etat au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</si>
</sst>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\ %"/>
    <numFmt numFmtId="165" formatCode="0.0000\ %"/>
    <numFmt numFmtId="166" formatCode="#,##0_ ;\-#,##0\ "/>
  </numFmts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6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44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44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44" fontId="13" fillId="0" borderId="12" xfId="1" applyNumberFormat="1" applyFont="1" applyFill="1" applyBorder="1" applyAlignment="1" applyProtection="1">
      <alignment horizontal="right" vertical="center" indent="1"/>
    </xf>
    <xf numFmtId="44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3" fillId="0" borderId="1" xfId="0" applyNumberFormat="1" applyFont="1" applyFill="1" applyBorder="1" applyAlignment="1" applyProtection="1">
      <alignment vertical="center"/>
    </xf>
    <xf numFmtId="44" fontId="12" fillId="0" borderId="15" xfId="0" applyNumberFormat="1" applyFont="1" applyBorder="1" applyAlignment="1">
      <alignment horizontal="right" vertical="center" indent="1"/>
    </xf>
    <xf numFmtId="44" fontId="13" fillId="0" borderId="16" xfId="1" applyNumberFormat="1" applyFont="1" applyFill="1" applyBorder="1" applyAlignment="1" applyProtection="1">
      <alignment horizontal="right" vertical="center" indent="1"/>
    </xf>
    <xf numFmtId="44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44" fontId="12" fillId="0" borderId="2" xfId="0" applyNumberFormat="1" applyFont="1" applyBorder="1" applyAlignment="1">
      <alignment horizontal="right" vertical="center" indent="1"/>
    </xf>
    <xf numFmtId="44" fontId="12" fillId="0" borderId="18" xfId="0" applyNumberFormat="1" applyFont="1" applyBorder="1" applyAlignment="1">
      <alignment horizontal="right" vertical="center" indent="1"/>
    </xf>
    <xf numFmtId="44" fontId="13" fillId="0" borderId="2" xfId="0" applyNumberFormat="1" applyFont="1" applyBorder="1" applyAlignment="1">
      <alignment horizontal="right" vertical="center" indent="1"/>
    </xf>
    <xf numFmtId="166" fontId="12" fillId="0" borderId="2" xfId="3" applyNumberFormat="1" applyFont="1" applyFill="1" applyBorder="1" applyAlignment="1" applyProtection="1">
      <alignment horizontal="right" vertical="center" indent="1"/>
    </xf>
    <xf numFmtId="44" fontId="13" fillId="0" borderId="2" xfId="1" applyNumberFormat="1" applyFont="1" applyFill="1" applyBorder="1" applyAlignment="1" applyProtection="1">
      <alignment horizontal="right" vertical="center" indent="1"/>
    </xf>
    <xf numFmtId="44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2" borderId="25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5" fontId="12" fillId="0" borderId="18" xfId="3" applyNumberFormat="1" applyFont="1" applyFill="1" applyBorder="1" applyAlignment="1" applyProtection="1">
      <alignment horizontal="right" vertical="center" indent="1"/>
    </xf>
    <xf numFmtId="165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9" fillId="0" borderId="0" xfId="0" applyFont="1" applyFill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right"/>
    </xf>
    <xf numFmtId="44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4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4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44" fontId="6" fillId="0" borderId="36" xfId="0" applyNumberFormat="1" applyFont="1" applyBorder="1" applyAlignment="1">
      <alignment horizontal="right"/>
    </xf>
    <xf numFmtId="44" fontId="6" fillId="0" borderId="37" xfId="0" applyNumberFormat="1" applyFont="1" applyBorder="1" applyAlignment="1">
      <alignment horizontal="right"/>
    </xf>
    <xf numFmtId="43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44" fontId="4" fillId="0" borderId="34" xfId="0" applyNumberFormat="1" applyFont="1" applyBorder="1" applyAlignment="1">
      <alignment horizontal="right"/>
    </xf>
    <xf numFmtId="44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6" fillId="0" borderId="34" xfId="3" applyNumberFormat="1" applyFont="1" applyFill="1" applyBorder="1" applyAlignment="1" applyProtection="1">
      <alignment horizontal="right"/>
    </xf>
    <xf numFmtId="166" fontId="6" fillId="0" borderId="35" xfId="3" applyNumberFormat="1" applyFont="1" applyFill="1" applyBorder="1" applyAlignment="1" applyProtection="1">
      <alignment horizontal="right"/>
    </xf>
    <xf numFmtId="44" fontId="4" fillId="0" borderId="34" xfId="1" applyNumberFormat="1" applyFont="1" applyFill="1" applyBorder="1" applyAlignment="1" applyProtection="1">
      <alignment horizontal="right"/>
    </xf>
    <xf numFmtId="44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44" fontId="4" fillId="0" borderId="40" xfId="1" applyNumberFormat="1" applyFont="1" applyFill="1" applyBorder="1" applyAlignment="1" applyProtection="1">
      <alignment horizontal="right"/>
    </xf>
    <xf numFmtId="44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5" fontId="6" fillId="0" borderId="34" xfId="3" applyNumberFormat="1" applyFont="1" applyFill="1" applyBorder="1" applyAlignment="1" applyProtection="1">
      <alignment horizontal="right"/>
    </xf>
    <xf numFmtId="165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3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43" fontId="0" fillId="0" borderId="0" xfId="0" applyNumberFormat="1"/>
    <xf numFmtId="43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6" fillId="4" borderId="0" xfId="4" applyFont="1" applyFill="1" applyBorder="1" applyAlignment="1">
      <alignment horizontal="center"/>
    </xf>
    <xf numFmtId="43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43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44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44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4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/>
    <cellStyle name="Normal_Classeur2" xfId="2"/>
    <cellStyle name="Normal_FORMULES" xfId="3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78" t="s">
        <v>15</v>
      </c>
      <c r="C1" s="178"/>
      <c r="D1" s="178"/>
      <c r="E1" s="178"/>
      <c r="F1" s="178"/>
    </row>
    <row r="2" spans="2:10" s="7" customFormat="1" ht="25.5" customHeight="1" x14ac:dyDescent="0.2">
      <c r="B2" s="6" t="s">
        <v>31</v>
      </c>
      <c r="E2" s="8"/>
    </row>
    <row r="4" spans="2:10" ht="15.75" x14ac:dyDescent="0.2">
      <c r="B4" s="5" t="s">
        <v>24</v>
      </c>
      <c r="C4" s="179">
        <v>56321.45</v>
      </c>
      <c r="D4" s="180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1" t="s">
        <v>14</v>
      </c>
      <c r="I9" s="182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3" t="s">
        <v>2</v>
      </c>
      <c r="I10" s="184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str">
        <f ca="1">CELL("nomfichier")</f>
        <v>C:\Users\brodardd\Desktop\[pc_17_f.xlsx]IPC</v>
      </c>
    </row>
    <row r="34" spans="2:7" ht="15.75" x14ac:dyDescent="0.2">
      <c r="B34" s="185" t="s">
        <v>30</v>
      </c>
      <c r="C34" s="185"/>
      <c r="D34" s="185"/>
      <c r="E34" s="186"/>
      <c r="F34" s="186"/>
      <c r="G34" s="186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44" sqref="A44"/>
    </sheetView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6" t="s">
        <v>42</v>
      </c>
    </row>
    <row r="2" spans="1:4" x14ac:dyDescent="0.2">
      <c r="A2" s="160"/>
      <c r="B2" s="160"/>
    </row>
    <row r="3" spans="1:4" x14ac:dyDescent="0.2">
      <c r="A3" s="161"/>
      <c r="B3" s="161"/>
    </row>
    <row r="4" spans="1:4" ht="20.25" x14ac:dyDescent="0.3">
      <c r="A4" s="177" t="s">
        <v>0</v>
      </c>
      <c r="B4" s="161"/>
    </row>
    <row r="5" spans="1:4" x14ac:dyDescent="0.2">
      <c r="A5" s="161"/>
      <c r="B5" s="161"/>
    </row>
    <row r="6" spans="1:4" x14ac:dyDescent="0.2">
      <c r="A6" s="171" t="s">
        <v>41</v>
      </c>
      <c r="D6" s="172">
        <v>5000</v>
      </c>
    </row>
    <row r="7" spans="1:4" x14ac:dyDescent="0.2">
      <c r="A7" s="161"/>
      <c r="B7" s="161"/>
    </row>
    <row r="8" spans="1:4" x14ac:dyDescent="0.2">
      <c r="A8" s="118" t="s">
        <v>23</v>
      </c>
      <c r="B8" s="118"/>
      <c r="D8" s="173">
        <v>5000</v>
      </c>
    </row>
    <row r="9" spans="1:4" x14ac:dyDescent="0.2">
      <c r="B9" s="118"/>
    </row>
    <row r="10" spans="1:4" x14ac:dyDescent="0.2">
      <c r="A10" s="161"/>
      <c r="B10" s="161"/>
    </row>
    <row r="11" spans="1:4" x14ac:dyDescent="0.2">
      <c r="A11" s="128"/>
      <c r="B11" s="118"/>
    </row>
    <row r="12" spans="1:4" x14ac:dyDescent="0.2">
      <c r="A12" s="167" t="s">
        <v>37</v>
      </c>
      <c r="B12" s="167" t="s">
        <v>38</v>
      </c>
      <c r="C12" s="168" t="s">
        <v>39</v>
      </c>
      <c r="D12" s="168" t="s">
        <v>43</v>
      </c>
    </row>
    <row r="13" spans="1:4" x14ac:dyDescent="0.2">
      <c r="A13" s="161"/>
      <c r="B13" s="161"/>
    </row>
    <row r="14" spans="1:4" x14ac:dyDescent="0.2">
      <c r="A14" s="174">
        <v>0.02</v>
      </c>
      <c r="B14" s="175">
        <v>40000</v>
      </c>
      <c r="C14" s="169">
        <f>B14</f>
        <v>40000</v>
      </c>
      <c r="D14" s="169">
        <f>B14*A14</f>
        <v>800</v>
      </c>
    </row>
    <row r="15" spans="1:4" x14ac:dyDescent="0.2">
      <c r="A15" s="174">
        <v>0.03</v>
      </c>
      <c r="B15" s="175">
        <v>40000</v>
      </c>
      <c r="C15" s="169">
        <f>C14+B15</f>
        <v>80000</v>
      </c>
      <c r="D15" s="169">
        <f>B15*A15+D14</f>
        <v>2000</v>
      </c>
    </row>
    <row r="16" spans="1:4" x14ac:dyDescent="0.2">
      <c r="A16" s="174">
        <v>0.04</v>
      </c>
      <c r="B16" s="175">
        <v>50000</v>
      </c>
      <c r="C16" s="169">
        <f t="shared" ref="C16:C17" si="0">C15+B16</f>
        <v>130000</v>
      </c>
      <c r="D16" s="169">
        <f t="shared" ref="D16:D17" si="1">B16*A16+D15</f>
        <v>4000</v>
      </c>
    </row>
    <row r="17" spans="1:4" x14ac:dyDescent="0.2">
      <c r="A17" s="174">
        <v>0.05</v>
      </c>
      <c r="B17" s="175">
        <v>60000</v>
      </c>
      <c r="C17" s="169">
        <f t="shared" si="0"/>
        <v>190000</v>
      </c>
      <c r="D17" s="169">
        <f t="shared" si="1"/>
        <v>7000</v>
      </c>
    </row>
    <row r="18" spans="1:4" x14ac:dyDescent="0.2">
      <c r="A18" s="174">
        <v>0.06</v>
      </c>
      <c r="B18" s="170" t="s">
        <v>40</v>
      </c>
      <c r="C18" s="169"/>
    </row>
    <row r="19" spans="1:4" x14ac:dyDescent="0.2">
      <c r="A19" s="166"/>
      <c r="B19" s="165"/>
    </row>
    <row r="20" spans="1:4" x14ac:dyDescent="0.2">
      <c r="A20" s="161"/>
      <c r="B20" s="161"/>
    </row>
    <row r="21" spans="1:4" x14ac:dyDescent="0.2">
      <c r="A21" s="187" t="s">
        <v>14</v>
      </c>
      <c r="B21" s="187"/>
    </row>
    <row r="22" spans="1:4" x14ac:dyDescent="0.2">
      <c r="A22" s="188" t="s">
        <v>2</v>
      </c>
      <c r="B22" s="188"/>
    </row>
    <row r="23" spans="1:4" x14ac:dyDescent="0.2">
      <c r="A23" s="160"/>
      <c r="B23" s="160"/>
    </row>
    <row r="24" spans="1:4" x14ac:dyDescent="0.2">
      <c r="A24" s="124" t="s">
        <v>21</v>
      </c>
      <c r="B24" s="124" t="s">
        <v>22</v>
      </c>
    </row>
    <row r="25" spans="1:4" x14ac:dyDescent="0.2">
      <c r="A25" s="128">
        <f>IF(IPC!D12&lt;D6,0,IF(IPC!D12&lt;=C14,IPC!D12*A14,IF(IPC!D12&lt;=C15,D14+(IPC!D12-C14)*A15,IF(IPC!D12&lt;=C16,D15+(IPC!D12-C15)*A16,IF(IPC!D12&lt;=C17,D16+(IPC!D12-C16)*A17,D17+(IPC!D12-C17)*A18)))))</f>
        <v>1100</v>
      </c>
      <c r="B25" s="128">
        <f>IF(IPC!E12&lt;D6,0,IF(IPC!E12&lt;=C14,IPC!E12*A14,IF(IPC!E12&lt;=C15,D14+(IPC!E12-C14)*A15,IF(IPC!E12&lt;=C16,D15+(IPC!E12-C15)*A16,IF(IPC!E12&lt;=C17,D16+(IPC!E12-C16)*A17,D17+(IPC!E12-C17)*A18)))))</f>
        <v>950</v>
      </c>
    </row>
    <row r="26" spans="1:4" x14ac:dyDescent="0.2">
      <c r="A26" s="128">
        <f>IPC!$D$16*IPC!B17</f>
        <v>0</v>
      </c>
      <c r="B26" s="128">
        <f>IPC!$E$16*IPC!B17</f>
        <v>0</v>
      </c>
    </row>
    <row r="27" spans="1:4" x14ac:dyDescent="0.2">
      <c r="A27" s="128">
        <f>IPC!$D$16*IPC!B18</f>
        <v>0</v>
      </c>
      <c r="B27" s="128">
        <f>IPC!$E$16*IPC!B18</f>
        <v>0</v>
      </c>
    </row>
    <row r="28" spans="1:4" ht="13.5" customHeight="1" x14ac:dyDescent="0.2">
      <c r="A28" s="128"/>
      <c r="B28" s="118"/>
    </row>
    <row r="29" spans="1:4" x14ac:dyDescent="0.2">
      <c r="A29" s="128"/>
      <c r="B29" s="118"/>
    </row>
    <row r="30" spans="1:4" ht="20.25" x14ac:dyDescent="0.3">
      <c r="A30" s="176" t="s">
        <v>13</v>
      </c>
    </row>
    <row r="32" spans="1:4" x14ac:dyDescent="0.2">
      <c r="A32" s="162" t="s">
        <v>33</v>
      </c>
      <c r="B32" s="84"/>
      <c r="C32" s="84"/>
    </row>
    <row r="33" spans="1:3" ht="15" x14ac:dyDescent="0.2">
      <c r="A33" s="163" t="s">
        <v>32</v>
      </c>
      <c r="B33" s="155"/>
      <c r="C33" s="155"/>
    </row>
    <row r="34" spans="1:3" ht="15.75" x14ac:dyDescent="0.2">
      <c r="A34" s="164" t="s">
        <v>11</v>
      </c>
      <c r="B34" s="156"/>
      <c r="C34" s="157"/>
    </row>
    <row r="35" spans="1:3" ht="15" x14ac:dyDescent="0.2">
      <c r="A35" s="87" t="s">
        <v>5</v>
      </c>
      <c r="B35" s="88" t="s">
        <v>8</v>
      </c>
      <c r="C35" s="89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17800</v>
      </c>
      <c r="B38" s="94">
        <v>25.41</v>
      </c>
      <c r="C38" s="95">
        <v>0.77</v>
      </c>
    </row>
    <row r="39" spans="1:3" ht="15" x14ac:dyDescent="0.2">
      <c r="A39" s="93">
        <v>31600</v>
      </c>
      <c r="B39" s="94">
        <v>131.65</v>
      </c>
      <c r="C39" s="95">
        <v>0.88</v>
      </c>
    </row>
    <row r="40" spans="1:3" ht="15" x14ac:dyDescent="0.2">
      <c r="A40" s="93">
        <v>41400</v>
      </c>
      <c r="B40" s="94">
        <v>217.9</v>
      </c>
      <c r="C40" s="95">
        <v>2.64</v>
      </c>
    </row>
    <row r="41" spans="1:3" ht="15" x14ac:dyDescent="0.2">
      <c r="A41" s="93">
        <v>55200</v>
      </c>
      <c r="B41" s="94">
        <v>582.20000000000005</v>
      </c>
      <c r="C41" s="95">
        <v>2.97</v>
      </c>
    </row>
    <row r="42" spans="1:3" ht="15" x14ac:dyDescent="0.2">
      <c r="A42" s="93">
        <v>72500</v>
      </c>
      <c r="B42" s="94">
        <v>1096</v>
      </c>
      <c r="C42" s="95">
        <v>5.94</v>
      </c>
    </row>
    <row r="43" spans="1:3" ht="15" x14ac:dyDescent="0.2">
      <c r="A43" s="93">
        <v>78100</v>
      </c>
      <c r="B43" s="94">
        <v>1428.6</v>
      </c>
      <c r="C43" s="95">
        <v>6.6</v>
      </c>
    </row>
    <row r="44" spans="1:3" ht="15" x14ac:dyDescent="0.2">
      <c r="A44" s="93">
        <v>103600</v>
      </c>
      <c r="B44" s="94">
        <v>3111.6</v>
      </c>
      <c r="C44" s="95">
        <v>8.8000000000000007</v>
      </c>
    </row>
    <row r="45" spans="1:3" ht="15" x14ac:dyDescent="0.2">
      <c r="A45" s="93">
        <v>134600</v>
      </c>
      <c r="B45" s="94">
        <v>5839.6</v>
      </c>
      <c r="C45" s="95">
        <v>11</v>
      </c>
    </row>
    <row r="46" spans="1:3" ht="15" x14ac:dyDescent="0.2">
      <c r="A46" s="93">
        <v>176000</v>
      </c>
      <c r="B46" s="94">
        <v>10393.6</v>
      </c>
      <c r="C46" s="95">
        <v>13.2</v>
      </c>
    </row>
    <row r="47" spans="1:3" ht="15" x14ac:dyDescent="0.2">
      <c r="A47" s="93">
        <v>755200</v>
      </c>
      <c r="B47" s="94">
        <v>86848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4" t="s">
        <v>12</v>
      </c>
      <c r="B50" s="156"/>
      <c r="C50" s="157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30800</v>
      </c>
      <c r="B54" s="94">
        <v>25</v>
      </c>
      <c r="C54" s="95">
        <v>1</v>
      </c>
    </row>
    <row r="55" spans="1:3" ht="15" x14ac:dyDescent="0.2">
      <c r="A55" s="93">
        <v>50900</v>
      </c>
      <c r="B55" s="94">
        <v>226</v>
      </c>
      <c r="C55" s="95">
        <v>2</v>
      </c>
    </row>
    <row r="56" spans="1:3" ht="15" x14ac:dyDescent="0.2">
      <c r="A56" s="93">
        <v>58400</v>
      </c>
      <c r="B56" s="94">
        <v>376</v>
      </c>
      <c r="C56" s="95">
        <v>3</v>
      </c>
    </row>
    <row r="57" spans="1:3" ht="15" x14ac:dyDescent="0.2">
      <c r="A57" s="93">
        <v>75300</v>
      </c>
      <c r="B57" s="94">
        <v>883</v>
      </c>
      <c r="C57" s="95">
        <v>4</v>
      </c>
    </row>
    <row r="58" spans="1:3" ht="15" x14ac:dyDescent="0.2">
      <c r="A58" s="93">
        <v>90300</v>
      </c>
      <c r="B58" s="94">
        <v>1483</v>
      </c>
      <c r="C58" s="95">
        <v>5</v>
      </c>
    </row>
    <row r="59" spans="1:3" ht="15" x14ac:dyDescent="0.2">
      <c r="A59" s="93">
        <v>103400</v>
      </c>
      <c r="B59" s="94">
        <v>2138</v>
      </c>
      <c r="C59" s="95">
        <v>6</v>
      </c>
    </row>
    <row r="60" spans="1:3" ht="15" x14ac:dyDescent="0.2">
      <c r="A60" s="93">
        <v>114700</v>
      </c>
      <c r="B60" s="94">
        <v>2816</v>
      </c>
      <c r="C60" s="95">
        <v>7</v>
      </c>
    </row>
    <row r="61" spans="1:3" ht="15" x14ac:dyDescent="0.2">
      <c r="A61" s="93">
        <v>124200</v>
      </c>
      <c r="B61" s="94">
        <v>3481</v>
      </c>
      <c r="C61" s="95">
        <v>8</v>
      </c>
    </row>
    <row r="62" spans="1:3" ht="15" x14ac:dyDescent="0.2">
      <c r="A62" s="93">
        <v>131700</v>
      </c>
      <c r="B62" s="94">
        <v>4081</v>
      </c>
      <c r="C62" s="95">
        <v>9</v>
      </c>
    </row>
    <row r="63" spans="1:3" ht="15" x14ac:dyDescent="0.2">
      <c r="A63" s="93">
        <v>137300</v>
      </c>
      <c r="B63" s="94">
        <v>4585</v>
      </c>
      <c r="C63" s="95">
        <v>10</v>
      </c>
    </row>
    <row r="64" spans="1:3" ht="15" x14ac:dyDescent="0.2">
      <c r="A64" s="93">
        <v>141200</v>
      </c>
      <c r="B64" s="94">
        <v>4975</v>
      </c>
      <c r="C64" s="95">
        <v>11</v>
      </c>
    </row>
    <row r="65" spans="1:3" ht="15" x14ac:dyDescent="0.2">
      <c r="A65" s="93">
        <v>143100</v>
      </c>
      <c r="B65" s="94">
        <v>5184</v>
      </c>
      <c r="C65" s="95">
        <v>12</v>
      </c>
    </row>
    <row r="66" spans="1:3" ht="15" x14ac:dyDescent="0.2">
      <c r="A66" s="93">
        <v>145000</v>
      </c>
      <c r="B66" s="94">
        <v>5412</v>
      </c>
      <c r="C66" s="95">
        <v>13</v>
      </c>
    </row>
    <row r="67" spans="1:3" ht="15" x14ac:dyDescent="0.2">
      <c r="A67" s="93">
        <v>895900</v>
      </c>
      <c r="B67" s="94">
        <v>103028.5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7.85546875" style="84" customWidth="1"/>
    <col min="2" max="2" width="12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8" t="s">
        <v>34</v>
      </c>
      <c r="B1" s="100"/>
      <c r="C1" s="100"/>
      <c r="D1" s="100"/>
      <c r="E1" s="100"/>
    </row>
    <row r="2" spans="1:6" s="2" customFormat="1" ht="20.25" x14ac:dyDescent="0.2">
      <c r="A2" s="104" t="s">
        <v>35</v>
      </c>
      <c r="B2" s="100"/>
      <c r="C2" s="100"/>
      <c r="D2" s="100"/>
      <c r="E2" s="100"/>
    </row>
    <row r="3" spans="1:6" s="106" customFormat="1" ht="18" customHeight="1" x14ac:dyDescent="0.2">
      <c r="A3" s="107" t="s">
        <v>36</v>
      </c>
      <c r="D3" s="107"/>
    </row>
    <row r="4" spans="1:6" s="106" customFormat="1" ht="18" customHeight="1" x14ac:dyDescent="0.2">
      <c r="A4" s="106" t="s">
        <v>44</v>
      </c>
      <c r="D4" s="107"/>
    </row>
    <row r="5" spans="1:6" s="2" customFormat="1" ht="18" customHeight="1" x14ac:dyDescent="0.2">
      <c r="A5" s="105"/>
    </row>
    <row r="6" spans="1:6" s="85" customFormat="1" ht="18" customHeight="1" x14ac:dyDescent="0.2">
      <c r="A6" s="85" t="s">
        <v>24</v>
      </c>
      <c r="B6" s="189">
        <v>50000</v>
      </c>
      <c r="C6" s="189"/>
      <c r="D6" s="108"/>
      <c r="E6" s="86" t="s">
        <v>29</v>
      </c>
    </row>
    <row r="7" spans="1:6" s="85" customFormat="1" ht="18" customHeight="1" x14ac:dyDescent="0.2">
      <c r="C7" s="109"/>
      <c r="D7" s="108"/>
    </row>
    <row r="8" spans="1:6" s="85" customFormat="1" ht="18" customHeight="1" x14ac:dyDescent="0.2"/>
    <row r="9" spans="1:6" s="85" customFormat="1" ht="18" customHeight="1" thickBot="1" x14ac:dyDescent="0.25">
      <c r="F9" s="159"/>
    </row>
    <row r="10" spans="1:6" s="110" customFormat="1" ht="42.75" customHeight="1" x14ac:dyDescent="0.2">
      <c r="A10" s="111"/>
      <c r="B10" s="111"/>
      <c r="C10" s="112"/>
      <c r="D10" s="113" t="s">
        <v>19</v>
      </c>
      <c r="E10" s="114" t="s">
        <v>20</v>
      </c>
    </row>
    <row r="11" spans="1:6" s="85" customFormat="1" ht="12" customHeight="1" x14ac:dyDescent="0.2">
      <c r="C11" s="115"/>
      <c r="D11" s="116"/>
      <c r="E11" s="117"/>
    </row>
    <row r="12" spans="1:6" s="118" customFormat="1" ht="18.600000000000001" customHeight="1" x14ac:dyDescent="0.2">
      <c r="B12" s="118" t="s">
        <v>25</v>
      </c>
      <c r="C12" s="119"/>
      <c r="D12" s="150">
        <f>FLOOR(MAX(($B$6),0),100)</f>
        <v>50000</v>
      </c>
      <c r="E12" s="151">
        <f>FLOOR(MAX(($B$6-Paramètres!$D$8),0),100)</f>
        <v>45000</v>
      </c>
    </row>
    <row r="13" spans="1:6" s="118" customFormat="1" ht="12" customHeight="1" x14ac:dyDescent="0.2">
      <c r="A13" s="130"/>
      <c r="B13" s="130"/>
      <c r="C13" s="132"/>
      <c r="D13" s="120"/>
      <c r="E13" s="121"/>
    </row>
    <row r="14" spans="1:6" s="118" customFormat="1" ht="12" customHeight="1" x14ac:dyDescent="0.2">
      <c r="C14" s="119"/>
      <c r="D14" s="150"/>
      <c r="E14" s="151"/>
    </row>
    <row r="15" spans="1:6" s="118" customFormat="1" ht="18.600000000000001" customHeight="1" x14ac:dyDescent="0.2">
      <c r="B15" s="160" t="s">
        <v>1</v>
      </c>
      <c r="C15" s="119"/>
      <c r="D15" s="122" t="s">
        <v>16</v>
      </c>
      <c r="E15" s="123" t="s">
        <v>16</v>
      </c>
    </row>
    <row r="16" spans="1:6" s="118" customFormat="1" ht="18.600000000000001" customHeight="1" x14ac:dyDescent="0.2">
      <c r="A16" s="118" t="s">
        <v>0</v>
      </c>
      <c r="B16" s="125">
        <v>1</v>
      </c>
      <c r="C16" s="119"/>
      <c r="D16" s="126">
        <f>ROUND(Paramètres!A25*20,0)/20</f>
        <v>1100</v>
      </c>
      <c r="E16" s="127">
        <f>ROUND(Paramètres!B25*20,0)/20</f>
        <v>950</v>
      </c>
    </row>
    <row r="17" spans="1:9" s="118" customFormat="1" ht="18.600000000000001" customHeight="1" x14ac:dyDescent="0.2">
      <c r="A17" s="118" t="s">
        <v>3</v>
      </c>
      <c r="B17" s="129">
        <v>0</v>
      </c>
      <c r="C17" s="119"/>
      <c r="D17" s="126">
        <f>ROUND(Paramètres!A26*20,0)/20</f>
        <v>0</v>
      </c>
      <c r="E17" s="127">
        <f>ROUND(Paramètres!B26*20,0)/20</f>
        <v>0</v>
      </c>
    </row>
    <row r="18" spans="1:9" s="118" customFormat="1" ht="18.600000000000001" customHeight="1" x14ac:dyDescent="0.2">
      <c r="A18" s="118" t="s">
        <v>4</v>
      </c>
      <c r="B18" s="129">
        <v>0</v>
      </c>
      <c r="C18" s="119"/>
      <c r="D18" s="126">
        <f>ROUND(Paramètres!A27*20,0)/20</f>
        <v>0</v>
      </c>
      <c r="E18" s="127">
        <f>ROUND(Paramètres!B27*20,0)/20</f>
        <v>0</v>
      </c>
    </row>
    <row r="19" spans="1:9" s="118" customFormat="1" ht="12" customHeight="1" x14ac:dyDescent="0.2">
      <c r="A19" s="130"/>
      <c r="B19" s="131"/>
      <c r="C19" s="132"/>
      <c r="D19" s="133"/>
      <c r="E19" s="134"/>
      <c r="F19" s="128"/>
      <c r="I19" s="135"/>
    </row>
    <row r="20" spans="1:9" s="118" customFormat="1" ht="12" customHeight="1" x14ac:dyDescent="0.2">
      <c r="C20" s="119"/>
      <c r="D20" s="126"/>
      <c r="E20" s="123"/>
    </row>
    <row r="21" spans="1:9" s="118" customFormat="1" ht="18.600000000000001" customHeight="1" x14ac:dyDescent="0.2">
      <c r="A21" s="136" t="s">
        <v>27</v>
      </c>
      <c r="C21" s="137" t="s">
        <v>6</v>
      </c>
      <c r="D21" s="138">
        <f>SUM(D16:D18)</f>
        <v>1100</v>
      </c>
      <c r="E21" s="139">
        <f>SUM(E16:E18)</f>
        <v>950</v>
      </c>
    </row>
    <row r="22" spans="1:9" s="118" customFormat="1" ht="18" customHeight="1" x14ac:dyDescent="0.2">
      <c r="C22" s="137"/>
      <c r="D22" s="138"/>
      <c r="E22" s="123"/>
    </row>
    <row r="23" spans="1:9" s="118" customFormat="1" ht="18" customHeight="1" x14ac:dyDescent="0.2">
      <c r="C23" s="137"/>
      <c r="D23" s="138"/>
      <c r="E23" s="123"/>
    </row>
    <row r="24" spans="1:9" s="118" customFormat="1" ht="18.600000000000001" customHeight="1" x14ac:dyDescent="0.2">
      <c r="A24" s="140" t="s">
        <v>28</v>
      </c>
      <c r="C24" s="137"/>
      <c r="D24" s="122"/>
      <c r="E24" s="123"/>
    </row>
    <row r="25" spans="1:9" s="118" customFormat="1" ht="18.600000000000001" customHeight="1" x14ac:dyDescent="0.2">
      <c r="B25" s="118" t="s">
        <v>25</v>
      </c>
      <c r="C25" s="137"/>
      <c r="D25" s="141">
        <f>FLOOR(B6,100)</f>
        <v>50000</v>
      </c>
      <c r="E25" s="142">
        <f>FLOOR(B6,100)</f>
        <v>50000</v>
      </c>
    </row>
    <row r="26" spans="1:9" s="118" customFormat="1" ht="18.600000000000001" customHeight="1" x14ac:dyDescent="0.2">
      <c r="A26" s="152"/>
      <c r="C26" s="137" t="s">
        <v>17</v>
      </c>
      <c r="D26" s="153">
        <f>D30/D25</f>
        <v>1.7799999999999999E-3</v>
      </c>
      <c r="E26" s="154">
        <f>E30/E25</f>
        <v>8.6799999999999996E-4</v>
      </c>
    </row>
    <row r="27" spans="1:9" s="118" customFormat="1" ht="12" customHeight="1" x14ac:dyDescent="0.2">
      <c r="A27" s="130"/>
      <c r="B27" s="130"/>
      <c r="C27" s="132"/>
      <c r="D27" s="120"/>
      <c r="E27" s="121"/>
      <c r="G27" s="160"/>
      <c r="H27" s="160"/>
    </row>
    <row r="28" spans="1:9" s="118" customFormat="1" ht="12" customHeight="1" x14ac:dyDescent="0.2">
      <c r="C28" s="119"/>
      <c r="D28" s="150"/>
      <c r="E28" s="151"/>
      <c r="G28" s="160"/>
      <c r="H28" s="160"/>
    </row>
    <row r="29" spans="1:9" s="118" customFormat="1" ht="18.600000000000001" customHeight="1" x14ac:dyDescent="0.2">
      <c r="C29" s="137"/>
      <c r="D29" s="122" t="s">
        <v>16</v>
      </c>
      <c r="E29" s="123" t="s">
        <v>16</v>
      </c>
    </row>
    <row r="30" spans="1:9" s="118" customFormat="1" ht="18.600000000000001" customHeight="1" x14ac:dyDescent="0.2">
      <c r="C30" s="137" t="s">
        <v>18</v>
      </c>
      <c r="D30" s="143">
        <f>ROUND(FLOOR(VLOOKUP(FLOOR(D25,100),Paramètres!$A$37:$C$48,2)+(FLOOR(D25,100)-VLOOKUP(FLOOR(D25,100),Paramètres!$A$37:$C$48,1))/100*VLOOKUP(FLOOR(D25,100),Paramètres!$A$37:$C$48,3),0.05)/5*20,0)/20</f>
        <v>89</v>
      </c>
      <c r="E30" s="144">
        <f>FLOOR(VLOOKUP(FLOOR(E25,100),Paramètres!$A$53:$C$68,2)+(FLOOR(E25,100)-VLOOKUP(FLOOR(E25,100),Paramètres!$A$53:$C$68,1))/100*VLOOKUP(FLOOR(E25,100),Paramètres!$A$53:$C$68,3),0.05)/5</f>
        <v>43.4</v>
      </c>
    </row>
    <row r="31" spans="1:9" s="118" customFormat="1" ht="12" customHeight="1" x14ac:dyDescent="0.2">
      <c r="C31" s="119"/>
      <c r="D31" s="143"/>
      <c r="E31" s="144"/>
    </row>
    <row r="32" spans="1:9" s="118" customFormat="1" ht="25.5" customHeight="1" x14ac:dyDescent="0.2">
      <c r="A32" s="145" t="s">
        <v>26</v>
      </c>
      <c r="B32" s="146"/>
      <c r="C32" s="147"/>
      <c r="D32" s="148">
        <f>SUM(D21,D30)</f>
        <v>1189</v>
      </c>
      <c r="E32" s="149">
        <f>SUM(E21,E30)</f>
        <v>993.4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str">
        <f ca="1">CELL("nomfichier")</f>
        <v>C:\Users\brodardd\Desktop\[pc_17_f.xlsx]IPC</v>
      </c>
    </row>
    <row r="35" spans="1:5" ht="12.75" customHeight="1" x14ac:dyDescent="0.2"/>
  </sheetData>
  <sheetProtection password="DACD" sheet="1" objects="1" scenarios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Brodard David</cp:lastModifiedBy>
  <cp:lastPrinted>2015-11-03T14:19:48Z</cp:lastPrinted>
  <dcterms:created xsi:type="dcterms:W3CDTF">2004-01-28T11:17:10Z</dcterms:created>
  <dcterms:modified xsi:type="dcterms:W3CDTF">2018-01-25T11:41:29Z</dcterms:modified>
</cp:coreProperties>
</file>