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810" yWindow="30" windowWidth="16740" windowHeight="11385" activeTab="0"/>
  </bookViews>
  <sheets>
    <sheet name="User" sheetId="1" r:id="rId1"/>
    <sheet name="Calculateur" sheetId="2" r:id="rId2"/>
  </sheets>
  <definedNames/>
  <calcPr fullCalcOnLoad="1"/>
</workbook>
</file>

<file path=xl/sharedStrings.xml><?xml version="1.0" encoding="utf-8"?>
<sst xmlns="http://schemas.openxmlformats.org/spreadsheetml/2006/main" count="253" uniqueCount="205">
  <si>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</si>
  <si>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</si>
  <si>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</si>
  <si>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</si>
  <si>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</si>
  <si>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</si>
  <si>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</si>
  <si>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</si>
  <si>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</si>
  <si>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</si>
  <si>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</si>
  <si>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</si>
  <si>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</si>
  <si>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</si>
  <si>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</si>
  <si>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</si>
  <si>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</si>
  <si>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</si>
  <si>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</si>
  <si>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</si>
  <si>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</si>
  <si>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</si>
  <si>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</si>
  <si>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</si>
  <si>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</si>
  <si>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</si>
  <si>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</si>
  <si>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</si>
  <si>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</si>
  <si>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</si>
  <si>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</si>
  <si>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</si>
  <si>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</si>
  <si>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</si>
  <si>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</si>
  <si>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</si>
  <si>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</si>
  <si>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</si>
  <si>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</si>
  <si>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</si>
  <si>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</si>
  <si>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</si>
  <si>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</si>
  <si>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</si>
  <si>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</si>
  <si>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</si>
  <si>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</si>
  <si>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</si>
  <si>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</si>
  <si>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</si>
  <si>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</si>
  <si>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</si>
  <si>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</si>
  <si>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</si>
  <si>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</si>
  <si>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</si>
  <si>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</si>
  <si>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</si>
  <si>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</si>
  <si>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</si>
  <si>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</si>
  <si>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</si>
  <si>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</si>
  <si>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</si>
  <si>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</si>
  <si>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</si>
  <si>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</si>
  <si>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</si>
  <si>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</si>
  <si>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</si>
  <si>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</si>
  <si>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</si>
  <si>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</si>
  <si>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</si>
  <si>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</si>
  <si>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</si>
  <si>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</si>
  <si>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</si>
  <si>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</si>
  <si>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</si>
  <si>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</si>
  <si>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</si>
  <si>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</si>
  <si>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</si>
  <si>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</si>
  <si>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</si>
  <si>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</si>
  <si>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</si>
  <si>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</si>
  <si>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</si>
  <si>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</si>
  <si>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</si>
  <si>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</si>
  <si>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</si>
  <si>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</si>
  <si>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</si>
  <si>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</si>
  <si>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</si>
  <si>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</si>
  <si>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</si>
  <si>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</si>
  <si>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</si>
  <si>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</si>
  <si>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</si>
  <si>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</si>
  <si>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</si>
  <si>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</si>
  <si>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</si>
  <si>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</si>
  <si>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</si>
  <si>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</si>
  <si>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</si>
  <si>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</si>
  <si>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</si>
  <si>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</si>
  <si>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</si>
  <si>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</si>
  <si>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</si>
  <si>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</si>
  <si>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</si>
  <si>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</si>
  <si>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</si>
  <si>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</si>
  <si>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</si>
  <si>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</si>
  <si>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</si>
  <si>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</si>
  <si>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</si>
  <si>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</si>
  <si>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</si>
  <si>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</si>
  <si>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</si>
  <si>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</si>
  <si>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</si>
  <si>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</si>
  <si>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</si>
  <si>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</si>
  <si>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</si>
  <si>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</si>
  <si>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</si>
  <si>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</si>
  <si>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</si>
  <si>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</si>
  <si>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</si>
  <si>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</si>
  <si>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</si>
  <si>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</si>
  <si>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</si>
  <si>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</si>
  <si>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</si>
  <si>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</si>
  <si>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</si>
  <si>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</si>
  <si>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</si>
  <si>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</si>
  <si>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</si>
  <si>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</si>
  <si>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</si>
  <si>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</si>
  <si>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</si>
  <si>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</si>
  <si>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</si>
  <si>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</si>
  <si>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>Insérez les éléments imposables et les coefficients communaux et ecclésiastiques (cellules vertes) :</t>
  </si>
  <si>
    <t>Tragen Sie die steuerbaren Elemente und die Steuerfüsse der Gemeinden und Pfarreien (grüne Zellen) ein: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</si>
  <si>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</si>
  <si>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</si>
  <si>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</si>
  <si>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</si>
  <si>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</si>
  <si>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</si>
  <si>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</si>
  <si>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</si>
  <si>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</si>
  <si>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</si>
  <si>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</si>
  <si>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</si>
  <si>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</si>
  <si>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</si>
  <si>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</si>
  <si>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</si>
  <si>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</si>
  <si>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</si>
  <si>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</si>
  <si>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</si>
  <si>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</si>
  <si>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</si>
  <si>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</si>
  <si>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</si>
  <si>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</si>
  <si>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</si>
  <si>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</si>
  <si>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Seul sans enfant IFD 2012/Post</t>
  </si>
  <si>
    <t>Marié ou avec enfant IFD 2012/Post</t>
  </si>
  <si>
    <t xml:space="preserve">Barème cantonal et IFD pour l'année 2012= barème 2011 sur le revenu et la fortune pour le canton, MODIFICATION pour l'IFD </t>
  </si>
  <si>
    <t>Barème cantonal et IFD pour l'année 2012</t>
  </si>
  <si>
    <t>Natürliche Personen: ungefähre Berechnung der Steuern gültig für das Steuerjahr 2012</t>
  </si>
  <si>
    <t>Personnes physiques: calcul approximatif des impôts valable pour l'année fiscale 2012</t>
  </si>
  <si>
    <t>Note interne mportante dès 2012</t>
  </si>
  <si>
    <t>Les coefficients de l'impôt cantonal de l'année 2012 sont arrêtés à 100.0% pour l'impôt sur le revenu et à 100.0% pour l'impôt sur la fortune.</t>
  </si>
  <si>
    <t>Die Steuerfüsse der Kantonssteuer 2012 sind auf 100.0 % für die Einkommenssteuer und auf 100.0 % für die Vermögenssteuer festgesetzt worden.</t>
  </si>
  <si>
    <t>Barème cantonal 2012</t>
  </si>
  <si>
    <t>sur le revenu (idem 2011)</t>
  </si>
  <si>
    <t>Une liste des coefficients communaux et ecclésiastiques peut être consultée à l'adresse suivante (mise à jour 2012 non encore disponible) :</t>
  </si>
  <si>
    <t>Eine Liste mit den verschiedenen Steuerfüssen für die Gemeinde- und Kirchensteuer kann an folgender Adresse eingesehen werden (neuer Stand 2012 noch nicht verfügbar) :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</si>
</sst>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0\ \ %"/>
    <numFmt numFmtId="166" formatCode="_ &quot;Fr.&quot;\ * #,##0.00_ ;_ &quot;Fr.&quot;\ * \-#,##0.00_ ;_ &quot;Fr.&quot;\ * &quot;-&quot;??_ ;_ @_ "/>
    <numFmt numFmtId="167" formatCode="#,##0.0000"/>
    <numFmt numFmtId="168" formatCode="0.0000"/>
    <numFmt numFmtId="169" formatCode="0.000\ %"/>
    <numFmt numFmtId="170" formatCode="0.00\ %"/>
    <numFmt numFmtId="171" formatCode="#,##0.00_ ;\-#,##0.00\ "/>
    <numFmt numFmtId="172" formatCode="0.0%"/>
    <numFmt numFmtId="173" formatCode="0.000%"/>
    <numFmt numFmtId="174" formatCode="0.0000%"/>
    <numFmt numFmtId="175" formatCode="0_ &quot;Fr.&quot;\ * #,##0_ ;_ &quot;Fr.&quot;\ * \-#,##0_ ;_ &quot;Fr.&quot;\ * &quot;-&quot;_ ;_ @_ "/>
    <numFmt numFmtId="176" formatCode="_ &quot;Fr.&quot;\ * #,##0_ ;_ &quot;Fr.&quot;\ * \-#,##0_ ;_ &quot;Fr.&quot;\ * &quot;0&quot;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 * #,##0.000000_ ;_ * \-#,##0.000000_ ;_ * &quot;-&quot;??_ ;_ @_ "/>
    <numFmt numFmtId="181" formatCode="_ * #,##0.0000000_ ;_ * \-#,##0.0000000_ ;_ * &quot;-&quot;??_ ;_ @_ "/>
    <numFmt numFmtId="182" formatCode="_ * #,##0.0000000_ ;_ * \-#,##0.0000000_ ;_ * &quot;-&quot;???????_ ;_ @_ "/>
    <numFmt numFmtId="183" formatCode="#,##0.0"/>
    <numFmt numFmtId="184" formatCode="#,##0.000"/>
    <numFmt numFmtId="185" formatCode="&quot;Vrai&quot;;&quot;Vrai&quot;;&quot;Faux&quot;"/>
    <numFmt numFmtId="186" formatCode="&quot;Actif&quot;;&quot;Actif&quot;;&quot;Inactif&quot;"/>
    <numFmt numFmtId="187" formatCode="_ &quot;Fr.&quot;\ * #,##0.000_ ;_ &quot;Fr.&quot;\ * \-#,##0.000_ ;_ &quot;Fr.&quot;\ * &quot;-&quot;??_ ;_ @_ "/>
    <numFmt numFmtId="188" formatCode="_ * #,##0.0_ ;_ * \-#,##0.0_ ;_ * &quot;-&quot;??_ ;_ @_ "/>
    <numFmt numFmtId="189" formatCode="0.0"/>
    <numFmt numFmtId="190" formatCode="0.000"/>
    <numFmt numFmtId="191" formatCode="[$€-2]\ #,##0.00_);[Red]\([$€-2]\ #,##0.00\)"/>
    <numFmt numFmtId="192" formatCode="&quot;SFr.&quot;\ #,##0.00"/>
  </numFmts>
  <fonts count="101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sz val="13"/>
      <color indexed="12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8"/>
      <color indexed="12"/>
      <name val="Bookman Old Style"/>
      <family val="1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 val="single"/>
      <sz val="12"/>
      <color indexed="16"/>
      <name val="Arial"/>
      <family val="2"/>
    </font>
    <font>
      <b/>
      <sz val="12"/>
      <color indexed="62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5"/>
      <color indexed="9"/>
      <name val="Arial"/>
      <family val="2"/>
    </font>
    <font>
      <sz val="11.5"/>
      <color indexed="9"/>
      <name val="Arial"/>
      <family val="2"/>
    </font>
    <font>
      <b/>
      <sz val="11.5"/>
      <color indexed="10"/>
      <name val="Bookman Old Style"/>
      <family val="1"/>
    </font>
    <font>
      <b/>
      <sz val="10"/>
      <color indexed="13"/>
      <name val="Arial"/>
      <family val="2"/>
    </font>
    <font>
      <i/>
      <sz val="11.5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1.5"/>
      <color rgb="FFFF0000"/>
      <name val="Arial"/>
      <family val="2"/>
    </font>
    <font>
      <b/>
      <sz val="11.5"/>
      <color rgb="FFFF0000"/>
      <name val="Bookman Old Style"/>
      <family val="1"/>
    </font>
    <font>
      <b/>
      <i/>
      <sz val="12"/>
      <color rgb="FFFF00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</border>
    <border>
      <left>
        <color indexed="63"/>
      </left>
      <right style="hair">
        <color indexed="32"/>
      </right>
      <top style="hair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>
        <color indexed="16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32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>
        <color indexed="32"/>
      </right>
      <top style="hair">
        <color indexed="32"/>
      </top>
      <bottom style="hair">
        <color indexed="32"/>
      </bottom>
    </border>
    <border>
      <left>
        <color indexed="63"/>
      </left>
      <right style="hair"/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hair">
        <color indexed="32"/>
      </left>
      <right style="hair">
        <color indexed="32"/>
      </right>
      <top>
        <color indexed="63"/>
      </top>
      <bottom style="hair">
        <color indexed="32"/>
      </bottom>
    </border>
    <border>
      <left style="hair">
        <color indexed="32"/>
      </left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 style="medium"/>
      <top>
        <color indexed="63"/>
      </top>
      <bottom style="hair">
        <color indexed="32"/>
      </bottom>
    </border>
    <border>
      <left>
        <color indexed="63"/>
      </left>
      <right style="hair">
        <color indexed="32"/>
      </right>
      <top>
        <color indexed="63"/>
      </top>
      <bottom style="hair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hair">
        <color indexed="32"/>
      </bottom>
    </border>
    <border>
      <left>
        <color indexed="63"/>
      </left>
      <right style="medium">
        <color indexed="32"/>
      </right>
      <top style="hair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thin"/>
      <right style="thin"/>
      <top style="thin"/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>
        <color indexed="63"/>
      </right>
      <top style="hair">
        <color indexed="32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hair">
        <color indexed="3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hair"/>
      <right>
        <color indexed="63"/>
      </right>
      <top style="hair">
        <color indexed="32"/>
      </top>
      <bottom style="hair">
        <color indexed="32"/>
      </bottom>
    </border>
    <border>
      <left>
        <color indexed="63"/>
      </left>
      <right style="medium"/>
      <top style="hair">
        <color indexed="32"/>
      </top>
      <bottom style="hair">
        <color indexed="32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 style="hair">
        <color indexed="32"/>
      </left>
      <right>
        <color indexed="63"/>
      </right>
      <top style="hair">
        <color indexed="32"/>
      </top>
      <bottom style="thin"/>
    </border>
    <border>
      <left>
        <color indexed="63"/>
      </left>
      <right style="medium"/>
      <top style="hair">
        <color indexed="32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rgb="FF00863D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rgb="FF00863D"/>
      </bottom>
    </border>
    <border>
      <left style="hair">
        <color indexed="32"/>
      </left>
      <right>
        <color indexed="63"/>
      </right>
      <top style="hair">
        <color indexed="32"/>
      </top>
      <bottom style="hair">
        <color indexed="32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>
        <color indexed="10"/>
      </top>
      <bottom style="dotted">
        <color indexed="10"/>
      </bottom>
    </border>
    <border>
      <left>
        <color indexed="63"/>
      </left>
      <right style="medium"/>
      <top style="dotted">
        <color indexed="10"/>
      </top>
      <bottom style="dotted">
        <color indexed="10"/>
      </bottom>
    </border>
    <border>
      <left style="medium">
        <color indexed="16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0" fillId="27" borderId="3" applyNumberFormat="0" applyFont="0" applyAlignment="0" applyProtection="0"/>
    <xf numFmtId="0" fontId="80" fillId="28" borderId="1" applyNumberFormat="0" applyAlignment="0" applyProtection="0"/>
    <xf numFmtId="0" fontId="8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52" applyFont="1" applyAlignment="1" applyProtection="1">
      <alignment vertical="center"/>
      <protection/>
    </xf>
    <xf numFmtId="0" fontId="2" fillId="0" borderId="0" xfId="52" applyFont="1" applyAlignment="1" applyProtection="1">
      <alignment horizontal="right" vertical="center"/>
      <protection/>
    </xf>
    <xf numFmtId="0" fontId="3" fillId="0" borderId="0" xfId="52" applyFont="1" applyAlignment="1" applyProtection="1">
      <alignment horizontal="left" vertical="center"/>
      <protection/>
    </xf>
    <xf numFmtId="0" fontId="4" fillId="0" borderId="0" xfId="52" applyFont="1" applyAlignment="1" applyProtection="1">
      <alignment horizontal="left" vertical="center"/>
      <protection/>
    </xf>
    <xf numFmtId="0" fontId="4" fillId="0" borderId="0" xfId="52" applyFont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3" fillId="0" borderId="0" xfId="52" applyFont="1" applyAlignment="1" applyProtection="1">
      <alignment vertical="center"/>
      <protection/>
    </xf>
    <xf numFmtId="0" fontId="6" fillId="0" borderId="0" xfId="52" applyFont="1" applyAlignment="1" applyProtection="1">
      <alignment horizontal="left" vertical="center"/>
      <protection/>
    </xf>
    <xf numFmtId="0" fontId="6" fillId="0" borderId="0" xfId="52" applyFont="1" applyBorder="1" applyAlignment="1" applyProtection="1">
      <alignment horizontal="left" vertical="center" wrapText="1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10" fillId="0" borderId="11" xfId="52" applyFont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horizontal="left" wrapText="1"/>
      <protection/>
    </xf>
    <xf numFmtId="165" fontId="7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Alignment="1" applyProtection="1">
      <alignment horizontal="left" vertical="center" wrapText="1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52" applyFont="1" applyFill="1" applyBorder="1" applyAlignment="1" applyProtection="1">
      <alignment vertical="center"/>
      <protection/>
    </xf>
    <xf numFmtId="4" fontId="13" fillId="0" borderId="14" xfId="52" applyNumberFormat="1" applyFont="1" applyFill="1" applyBorder="1" applyAlignment="1" applyProtection="1">
      <alignment vertical="center"/>
      <protection/>
    </xf>
    <xf numFmtId="0" fontId="4" fillId="0" borderId="14" xfId="52" applyFont="1" applyFill="1" applyBorder="1" applyAlignment="1" applyProtection="1">
      <alignment vertical="center"/>
      <protection/>
    </xf>
    <xf numFmtId="0" fontId="4" fillId="0" borderId="15" xfId="52" applyFont="1" applyFill="1" applyBorder="1" applyAlignment="1" applyProtection="1">
      <alignment vertical="center"/>
      <protection/>
    </xf>
    <xf numFmtId="0" fontId="4" fillId="0" borderId="16" xfId="52" applyFont="1" applyFill="1" applyBorder="1" applyAlignment="1" applyProtection="1">
      <alignment vertical="center"/>
      <protection/>
    </xf>
    <xf numFmtId="0" fontId="4" fillId="0" borderId="17" xfId="52" applyFont="1" applyFill="1" applyBorder="1" applyAlignment="1" applyProtection="1">
      <alignment vertical="center"/>
      <protection/>
    </xf>
    <xf numFmtId="0" fontId="15" fillId="0" borderId="0" xfId="52" applyFont="1" applyAlignment="1" applyProtection="1">
      <alignment vertical="center"/>
      <protection/>
    </xf>
    <xf numFmtId="0" fontId="4" fillId="0" borderId="0" xfId="52" applyFont="1" applyAlignment="1" applyProtection="1">
      <alignment vertical="center" wrapText="1"/>
      <protection/>
    </xf>
    <xf numFmtId="0" fontId="17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Border="1" applyAlignment="1" applyProtection="1">
      <alignment vertical="center"/>
      <protection locked="0"/>
    </xf>
    <xf numFmtId="0" fontId="18" fillId="0" borderId="0" xfId="52" applyFont="1" applyFill="1" applyAlignment="1" applyProtection="1">
      <alignment horizontal="left" vertical="center"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3" fillId="0" borderId="0" xfId="52" applyFont="1" applyAlignment="1" applyProtection="1">
      <alignment horizontal="left" vertical="center"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21" fillId="0" borderId="0" xfId="52" applyFont="1" applyAlignment="1" applyProtection="1">
      <alignment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0" fillId="34" borderId="0" xfId="52" applyFont="1" applyFill="1" applyAlignment="1" applyProtection="1">
      <alignment vertical="center"/>
      <protection locked="0"/>
    </xf>
    <xf numFmtId="0" fontId="0" fillId="0" borderId="0" xfId="52" applyFont="1" applyAlignment="1" applyProtection="1">
      <alignment horizontal="centerContinuous" vertical="center"/>
      <protection locked="0"/>
    </xf>
    <xf numFmtId="0" fontId="0" fillId="0" borderId="18" xfId="52" applyFont="1" applyBorder="1" applyAlignment="1" applyProtection="1">
      <alignment horizontal="center" vertical="center"/>
      <protection locked="0"/>
    </xf>
    <xf numFmtId="3" fontId="24" fillId="33" borderId="19" xfId="52" applyNumberFormat="1" applyFont="1" applyFill="1" applyBorder="1" applyAlignment="1" applyProtection="1">
      <alignment horizontal="center" vertical="center"/>
      <protection locked="0"/>
    </xf>
    <xf numFmtId="3" fontId="24" fillId="33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18" xfId="52" applyFont="1" applyBorder="1" applyAlignment="1" applyProtection="1">
      <alignment horizontal="center"/>
      <protection locked="0"/>
    </xf>
    <xf numFmtId="0" fontId="0" fillId="0" borderId="21" xfId="52" applyFont="1" applyBorder="1" applyAlignment="1" applyProtection="1">
      <alignment horizontal="center" vertical="center"/>
      <protection locked="0"/>
    </xf>
    <xf numFmtId="0" fontId="24" fillId="0" borderId="22" xfId="52" applyFont="1" applyBorder="1" applyAlignment="1" applyProtection="1">
      <alignment horizontal="center" vertical="center"/>
      <protection locked="0"/>
    </xf>
    <xf numFmtId="0" fontId="24" fillId="0" borderId="23" xfId="52" applyFont="1" applyBorder="1" applyAlignment="1" applyProtection="1">
      <alignment horizontal="center" vertical="center"/>
      <protection locked="0"/>
    </xf>
    <xf numFmtId="0" fontId="0" fillId="35" borderId="24" xfId="52" applyFont="1" applyFill="1" applyBorder="1" applyAlignment="1" applyProtection="1">
      <alignment horizontal="center" vertical="center"/>
      <protection locked="0"/>
    </xf>
    <xf numFmtId="0" fontId="0" fillId="35" borderId="25" xfId="52" applyFont="1" applyFill="1" applyBorder="1" applyAlignment="1" applyProtection="1">
      <alignment horizontal="center" vertical="center"/>
      <protection locked="0"/>
    </xf>
    <xf numFmtId="0" fontId="0" fillId="0" borderId="26" xfId="52" applyFont="1" applyFill="1" applyBorder="1" applyAlignment="1" applyProtection="1">
      <alignment vertical="center"/>
      <protection locked="0"/>
    </xf>
    <xf numFmtId="0" fontId="0" fillId="0" borderId="27" xfId="52" applyFont="1" applyBorder="1" applyAlignment="1" applyProtection="1">
      <alignment vertical="center"/>
      <protection locked="0"/>
    </xf>
    <xf numFmtId="0" fontId="0" fillId="0" borderId="28" xfId="52" applyFont="1" applyBorder="1" applyAlignment="1" applyProtection="1">
      <alignment vertical="center"/>
      <protection locked="0"/>
    </xf>
    <xf numFmtId="3" fontId="0" fillId="35" borderId="26" xfId="52" applyNumberFormat="1" applyFont="1" applyFill="1" applyBorder="1" applyAlignment="1" applyProtection="1">
      <alignment horizontal="center" vertical="center"/>
      <protection locked="0"/>
    </xf>
    <xf numFmtId="167" fontId="0" fillId="36" borderId="26" xfId="52" applyNumberFormat="1" applyFont="1" applyFill="1" applyBorder="1" applyAlignment="1" applyProtection="1">
      <alignment horizontal="center" vertical="center"/>
      <protection locked="0"/>
    </xf>
    <xf numFmtId="166" fontId="0" fillId="36" borderId="29" xfId="52" applyNumberFormat="1" applyFont="1" applyFill="1" applyBorder="1" applyAlignment="1" applyProtection="1">
      <alignment vertical="center"/>
      <protection locked="0"/>
    </xf>
    <xf numFmtId="167" fontId="0" fillId="37" borderId="26" xfId="52" applyNumberFormat="1" applyFont="1" applyFill="1" applyBorder="1" applyAlignment="1" applyProtection="1">
      <alignment horizontal="center" vertical="center"/>
      <protection locked="0"/>
    </xf>
    <xf numFmtId="166" fontId="0" fillId="37" borderId="29" xfId="52" applyNumberFormat="1" applyFont="1" applyFill="1" applyBorder="1" applyAlignment="1" applyProtection="1">
      <alignment vertical="center"/>
      <protection locked="0"/>
    </xf>
    <xf numFmtId="0" fontId="0" fillId="0" borderId="30" xfId="52" applyFont="1" applyFill="1" applyBorder="1" applyAlignment="1" applyProtection="1">
      <alignment vertical="center"/>
      <protection locked="0"/>
    </xf>
    <xf numFmtId="0" fontId="0" fillId="0" borderId="31" xfId="52" applyFont="1" applyBorder="1" applyAlignment="1" applyProtection="1">
      <alignment vertical="center"/>
      <protection locked="0"/>
    </xf>
    <xf numFmtId="0" fontId="0" fillId="0" borderId="32" xfId="52" applyFont="1" applyBorder="1" applyAlignment="1" applyProtection="1">
      <alignment vertical="center"/>
      <protection locked="0"/>
    </xf>
    <xf numFmtId="3" fontId="0" fillId="35" borderId="30" xfId="52" applyNumberFormat="1" applyFont="1" applyFill="1" applyBorder="1" applyAlignment="1" applyProtection="1">
      <alignment horizontal="center" vertical="center"/>
      <protection locked="0"/>
    </xf>
    <xf numFmtId="168" fontId="0" fillId="36" borderId="30" xfId="0" applyNumberFormat="1" applyFont="1" applyFill="1" applyBorder="1" applyAlignment="1" applyProtection="1">
      <alignment horizontal="center" vertical="center"/>
      <protection locked="0"/>
    </xf>
    <xf numFmtId="166" fontId="0" fillId="36" borderId="33" xfId="52" applyNumberFormat="1" applyFont="1" applyFill="1" applyBorder="1" applyAlignment="1" applyProtection="1">
      <alignment vertical="center"/>
      <protection locked="0"/>
    </xf>
    <xf numFmtId="168" fontId="0" fillId="37" borderId="30" xfId="52" applyNumberFormat="1" applyFont="1" applyFill="1" applyBorder="1" applyAlignment="1" applyProtection="1">
      <alignment horizontal="center" vertical="center"/>
      <protection locked="0"/>
    </xf>
    <xf numFmtId="166" fontId="0" fillId="37" borderId="33" xfId="52" applyNumberFormat="1" applyFont="1" applyFill="1" applyBorder="1" applyAlignment="1" applyProtection="1">
      <alignment vertical="center"/>
      <protection locked="0"/>
    </xf>
    <xf numFmtId="0" fontId="0" fillId="0" borderId="34" xfId="52" applyFont="1" applyFill="1" applyBorder="1" applyAlignment="1" applyProtection="1">
      <alignment vertical="center"/>
      <protection locked="0"/>
    </xf>
    <xf numFmtId="0" fontId="0" fillId="0" borderId="23" xfId="52" applyFont="1" applyBorder="1" applyAlignment="1" applyProtection="1">
      <alignment vertical="center"/>
      <protection locked="0"/>
    </xf>
    <xf numFmtId="0" fontId="0" fillId="0" borderId="35" xfId="52" applyFont="1" applyBorder="1" applyAlignment="1" applyProtection="1">
      <alignment vertical="center"/>
      <protection locked="0"/>
    </xf>
    <xf numFmtId="4" fontId="0" fillId="36" borderId="34" xfId="52" applyNumberFormat="1" applyFont="1" applyFill="1" applyBorder="1" applyAlignment="1" applyProtection="1">
      <alignment horizontal="center" vertical="center"/>
      <protection locked="0"/>
    </xf>
    <xf numFmtId="166" fontId="0" fillId="36" borderId="36" xfId="52" applyNumberFormat="1" applyFont="1" applyFill="1" applyBorder="1" applyAlignment="1" applyProtection="1">
      <alignment vertical="center"/>
      <protection locked="0"/>
    </xf>
    <xf numFmtId="4" fontId="0" fillId="37" borderId="34" xfId="52" applyNumberFormat="1" applyFont="1" applyFill="1" applyBorder="1" applyAlignment="1" applyProtection="1">
      <alignment horizontal="center" vertical="center"/>
      <protection locked="0"/>
    </xf>
    <xf numFmtId="166" fontId="0" fillId="37" borderId="36" xfId="52" applyNumberFormat="1" applyFont="1" applyFill="1" applyBorder="1" applyAlignment="1" applyProtection="1">
      <alignment vertical="center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0" fillId="0" borderId="0" xfId="52" applyFont="1" applyAlignment="1" applyProtection="1">
      <alignment vertical="center"/>
      <protection locked="0"/>
    </xf>
    <xf numFmtId="3" fontId="0" fillId="0" borderId="0" xfId="52" applyNumberFormat="1" applyFont="1" applyFill="1" applyAlignment="1" applyProtection="1">
      <alignment horizontal="center" vertical="center"/>
      <protection locked="0"/>
    </xf>
    <xf numFmtId="4" fontId="0" fillId="0" borderId="35" xfId="52" applyNumberFormat="1" applyFont="1" applyFill="1" applyBorder="1" applyAlignment="1" applyProtection="1">
      <alignment horizontal="center" vertical="center"/>
      <protection locked="0"/>
    </xf>
    <xf numFmtId="166" fontId="0" fillId="0" borderId="0" xfId="52" applyNumberFormat="1" applyFont="1" applyFill="1" applyBorder="1" applyAlignment="1" applyProtection="1">
      <alignment vertical="center"/>
      <protection locked="0"/>
    </xf>
    <xf numFmtId="0" fontId="0" fillId="0" borderId="0" xfId="52" applyFont="1" applyFill="1" applyBorder="1" applyAlignment="1" applyProtection="1">
      <alignment vertical="center"/>
      <protection locked="0"/>
    </xf>
    <xf numFmtId="0" fontId="0" fillId="0" borderId="0" xfId="52" applyFont="1" applyFill="1" applyAlignment="1" applyProtection="1">
      <alignment horizontal="centerContinuous" vertical="center"/>
      <protection locked="0"/>
    </xf>
    <xf numFmtId="0" fontId="0" fillId="0" borderId="37" xfId="52" applyFont="1" applyBorder="1" applyAlignment="1" applyProtection="1">
      <alignment horizontal="left" vertical="center" wrapText="1"/>
      <protection locked="0"/>
    </xf>
    <xf numFmtId="0" fontId="24" fillId="0" borderId="38" xfId="52" applyFont="1" applyBorder="1" applyAlignment="1" applyProtection="1">
      <alignment horizontal="center" vertical="center"/>
      <protection locked="0"/>
    </xf>
    <xf numFmtId="0" fontId="24" fillId="35" borderId="39" xfId="52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vertical="center"/>
      <protection locked="0"/>
    </xf>
    <xf numFmtId="4" fontId="0" fillId="36" borderId="26" xfId="52" applyNumberFormat="1" applyFont="1" applyFill="1" applyBorder="1" applyAlignment="1" applyProtection="1">
      <alignment horizontal="right" vertical="center"/>
      <protection locked="0"/>
    </xf>
    <xf numFmtId="43" fontId="0" fillId="36" borderId="27" xfId="0" applyNumberFormat="1" applyFont="1" applyFill="1" applyBorder="1" applyAlignment="1" applyProtection="1">
      <alignment vertical="center"/>
      <protection locked="0"/>
    </xf>
    <xf numFmtId="43" fontId="0" fillId="37" borderId="28" xfId="52" applyNumberFormat="1" applyFont="1" applyFill="1" applyBorder="1" applyAlignment="1" applyProtection="1">
      <alignment horizontal="right" vertical="center"/>
      <protection locked="0"/>
    </xf>
    <xf numFmtId="43" fontId="0" fillId="37" borderId="27" xfId="0" applyNumberFormat="1" applyFont="1" applyFill="1" applyBorder="1" applyAlignment="1" applyProtection="1">
      <alignment vertical="center"/>
      <protection locked="0"/>
    </xf>
    <xf numFmtId="0" fontId="0" fillId="35" borderId="41" xfId="0" applyFont="1" applyFill="1" applyBorder="1" applyAlignment="1" applyProtection="1">
      <alignment vertical="center"/>
      <protection locked="0"/>
    </xf>
    <xf numFmtId="4" fontId="0" fillId="36" borderId="30" xfId="52" applyNumberFormat="1" applyFont="1" applyFill="1" applyBorder="1" applyAlignment="1" applyProtection="1">
      <alignment horizontal="right" vertical="center"/>
      <protection locked="0"/>
    </xf>
    <xf numFmtId="43" fontId="0" fillId="36" borderId="31" xfId="0" applyNumberFormat="1" applyFont="1" applyFill="1" applyBorder="1" applyAlignment="1" applyProtection="1">
      <alignment vertical="center"/>
      <protection locked="0"/>
    </xf>
    <xf numFmtId="43" fontId="0" fillId="37" borderId="32" xfId="52" applyNumberFormat="1" applyFont="1" applyFill="1" applyBorder="1" applyAlignment="1" applyProtection="1">
      <alignment horizontal="right" vertical="center"/>
      <protection locked="0"/>
    </xf>
    <xf numFmtId="43" fontId="0" fillId="37" borderId="31" xfId="0" applyNumberFormat="1" applyFont="1" applyFill="1" applyBorder="1" applyAlignment="1" applyProtection="1">
      <alignment vertical="center"/>
      <protection locked="0"/>
    </xf>
    <xf numFmtId="0" fontId="24" fillId="0" borderId="42" xfId="52" applyFont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35" borderId="44" xfId="0" applyFont="1" applyFill="1" applyBorder="1" applyAlignment="1" applyProtection="1">
      <alignment vertical="center"/>
      <protection locked="0"/>
    </xf>
    <xf numFmtId="4" fontId="0" fillId="36" borderId="45" xfId="52" applyNumberFormat="1" applyFont="1" applyFill="1" applyBorder="1" applyAlignment="1" applyProtection="1">
      <alignment horizontal="right" vertical="center"/>
      <protection locked="0"/>
    </xf>
    <xf numFmtId="43" fontId="0" fillId="36" borderId="46" xfId="0" applyNumberFormat="1" applyFont="1" applyFill="1" applyBorder="1" applyAlignment="1" applyProtection="1">
      <alignment vertical="center"/>
      <protection locked="0"/>
    </xf>
    <xf numFmtId="43" fontId="0" fillId="37" borderId="47" xfId="52" applyNumberFormat="1" applyFont="1" applyFill="1" applyBorder="1" applyAlignment="1" applyProtection="1">
      <alignment horizontal="right" vertical="center"/>
      <protection locked="0"/>
    </xf>
    <xf numFmtId="43" fontId="0" fillId="37" borderId="46" xfId="0" applyNumberFormat="1" applyFont="1" applyFill="1" applyBorder="1" applyAlignment="1" applyProtection="1">
      <alignment vertical="center"/>
      <protection locked="0"/>
    </xf>
    <xf numFmtId="0" fontId="0" fillId="0" borderId="48" xfId="52" applyFont="1" applyFill="1" applyBorder="1" applyAlignment="1" applyProtection="1">
      <alignment vertical="center"/>
      <protection locked="0"/>
    </xf>
    <xf numFmtId="0" fontId="0" fillId="35" borderId="49" xfId="0" applyFont="1" applyFill="1" applyBorder="1" applyAlignment="1" applyProtection="1">
      <alignment vertical="center"/>
      <protection locked="0"/>
    </xf>
    <xf numFmtId="4" fontId="24" fillId="36" borderId="50" xfId="52" applyNumberFormat="1" applyFont="1" applyFill="1" applyBorder="1" applyAlignment="1" applyProtection="1">
      <alignment horizontal="right" vertical="center"/>
      <protection locked="0"/>
    </xf>
    <xf numFmtId="43" fontId="24" fillId="36" borderId="51" xfId="0" applyNumberFormat="1" applyFont="1" applyFill="1" applyBorder="1" applyAlignment="1" applyProtection="1">
      <alignment vertical="center"/>
      <protection locked="0"/>
    </xf>
    <xf numFmtId="43" fontId="24" fillId="37" borderId="52" xfId="52" applyNumberFormat="1" applyFont="1" applyFill="1" applyBorder="1" applyAlignment="1" applyProtection="1">
      <alignment horizontal="right" vertical="center"/>
      <protection locked="0"/>
    </xf>
    <xf numFmtId="43" fontId="24" fillId="37" borderId="51" xfId="0" applyNumberFormat="1" applyFont="1" applyFill="1" applyBorder="1" applyAlignment="1" applyProtection="1">
      <alignment vertical="center"/>
      <protection locked="0"/>
    </xf>
    <xf numFmtId="4" fontId="0" fillId="0" borderId="0" xfId="52" applyNumberFormat="1" applyFont="1" applyFill="1" applyBorder="1" applyAlignment="1" applyProtection="1">
      <alignment horizontal="center" vertical="center"/>
      <protection locked="0"/>
    </xf>
    <xf numFmtId="0" fontId="24" fillId="0" borderId="0" xfId="52" applyFont="1" applyAlignment="1" applyProtection="1">
      <alignment horizontal="centerContinuous" vertical="center"/>
      <protection locked="0"/>
    </xf>
    <xf numFmtId="0" fontId="0" fillId="35" borderId="26" xfId="52" applyFont="1" applyFill="1" applyBorder="1" applyAlignment="1" applyProtection="1">
      <alignment horizontal="center" vertical="center"/>
      <protection locked="0"/>
    </xf>
    <xf numFmtId="0" fontId="0" fillId="35" borderId="53" xfId="52" applyFont="1" applyFill="1" applyBorder="1" applyAlignment="1" applyProtection="1">
      <alignment horizontal="center" vertical="center"/>
      <protection locked="0"/>
    </xf>
    <xf numFmtId="0" fontId="0" fillId="35" borderId="54" xfId="52" applyFont="1" applyFill="1" applyBorder="1" applyAlignment="1" applyProtection="1">
      <alignment horizontal="center" vertical="center"/>
      <protection locked="0"/>
    </xf>
    <xf numFmtId="168" fontId="0" fillId="35" borderId="55" xfId="52" applyNumberFormat="1" applyFont="1" applyFill="1" applyBorder="1" applyAlignment="1" applyProtection="1">
      <alignment vertical="center"/>
      <protection locked="0"/>
    </xf>
    <xf numFmtId="0" fontId="24" fillId="0" borderId="24" xfId="0" applyFont="1" applyFill="1" applyBorder="1" applyAlignment="1" applyProtection="1">
      <alignment horizontal="centerContinuous" vertical="center"/>
      <protection locked="0"/>
    </xf>
    <xf numFmtId="0" fontId="24" fillId="0" borderId="37" xfId="0" applyFont="1" applyFill="1" applyBorder="1" applyAlignment="1" applyProtection="1">
      <alignment horizontal="centerContinuous" vertical="center"/>
      <protection locked="0"/>
    </xf>
    <xf numFmtId="0" fontId="24" fillId="0" borderId="38" xfId="0" applyFont="1" applyFill="1" applyBorder="1" applyAlignment="1" applyProtection="1">
      <alignment horizontal="centerContinuous" vertical="center"/>
      <protection locked="0"/>
    </xf>
    <xf numFmtId="0" fontId="0" fillId="35" borderId="56" xfId="0" applyFont="1" applyFill="1" applyBorder="1" applyAlignment="1" applyProtection="1">
      <alignment horizontal="center" vertical="center"/>
      <protection locked="0"/>
    </xf>
    <xf numFmtId="0" fontId="0" fillId="35" borderId="57" xfId="0" applyFont="1" applyFill="1" applyBorder="1" applyAlignment="1" applyProtection="1">
      <alignment horizontal="center" vertical="center"/>
      <protection locked="0"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 locked="0"/>
    </xf>
    <xf numFmtId="0" fontId="0" fillId="35" borderId="58" xfId="0" applyFont="1" applyFill="1" applyBorder="1" applyAlignment="1" applyProtection="1">
      <alignment horizontal="center" vertical="center"/>
      <protection locked="0"/>
    </xf>
    <xf numFmtId="0" fontId="0" fillId="35" borderId="36" xfId="0" applyFont="1" applyFill="1" applyBorder="1" applyAlignment="1" applyProtection="1">
      <alignment horizontal="center" vertical="center"/>
      <protection locked="0"/>
    </xf>
    <xf numFmtId="3" fontId="26" fillId="35" borderId="59" xfId="0" applyNumberFormat="1" applyFont="1" applyFill="1" applyBorder="1" applyAlignment="1" applyProtection="1">
      <alignment vertical="center"/>
      <protection locked="0"/>
    </xf>
    <xf numFmtId="4" fontId="26" fillId="35" borderId="60" xfId="0" applyNumberFormat="1" applyFont="1" applyFill="1" applyBorder="1" applyAlignment="1" applyProtection="1">
      <alignment vertical="center"/>
      <protection locked="0"/>
    </xf>
    <xf numFmtId="4" fontId="0" fillId="35" borderId="60" xfId="0" applyNumberFormat="1" applyFont="1" applyFill="1" applyBorder="1" applyAlignment="1" applyProtection="1">
      <alignment vertical="center"/>
      <protection locked="0"/>
    </xf>
    <xf numFmtId="4" fontId="26" fillId="35" borderId="55" xfId="0" applyNumberFormat="1" applyFont="1" applyFill="1" applyBorder="1" applyAlignment="1" applyProtection="1">
      <alignment vertical="center"/>
      <protection locked="0"/>
    </xf>
    <xf numFmtId="168" fontId="0" fillId="35" borderId="36" xfId="52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center" vertical="center"/>
      <protection locked="0"/>
    </xf>
    <xf numFmtId="169" fontId="0" fillId="0" borderId="0" xfId="0" applyNumberFormat="1" applyFont="1" applyFill="1" applyAlignment="1" applyProtection="1">
      <alignment horizontal="center" vertical="center"/>
      <protection locked="0"/>
    </xf>
    <xf numFmtId="167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Continuous" vertical="center"/>
      <protection locked="0"/>
    </xf>
    <xf numFmtId="3" fontId="26" fillId="35" borderId="34" xfId="0" applyNumberFormat="1" applyFont="1" applyFill="1" applyBorder="1" applyAlignment="1" applyProtection="1">
      <alignment vertical="center"/>
      <protection locked="0"/>
    </xf>
    <xf numFmtId="4" fontId="26" fillId="35" borderId="58" xfId="0" applyNumberFormat="1" applyFont="1" applyFill="1" applyBorder="1" applyAlignment="1" applyProtection="1">
      <alignment vertical="center"/>
      <protection locked="0"/>
    </xf>
    <xf numFmtId="4" fontId="0" fillId="35" borderId="58" xfId="0" applyNumberFormat="1" applyFont="1" applyFill="1" applyBorder="1" applyAlignment="1" applyProtection="1">
      <alignment vertical="center"/>
      <protection locked="0"/>
    </xf>
    <xf numFmtId="4" fontId="26" fillId="35" borderId="36" xfId="0" applyNumberFormat="1" applyFont="1" applyFill="1" applyBorder="1" applyAlignment="1" applyProtection="1">
      <alignment vertical="center"/>
      <protection locked="0"/>
    </xf>
    <xf numFmtId="3" fontId="0" fillId="35" borderId="34" xfId="0" applyNumberFormat="1" applyFont="1" applyFill="1" applyBorder="1" applyAlignment="1" applyProtection="1">
      <alignment vertical="center"/>
      <protection locked="0"/>
    </xf>
    <xf numFmtId="4" fontId="0" fillId="35" borderId="36" xfId="0" applyNumberFormat="1" applyFont="1" applyFill="1" applyBorder="1" applyAlignment="1" applyProtection="1">
      <alignment vertical="center"/>
      <protection locked="0"/>
    </xf>
    <xf numFmtId="0" fontId="27" fillId="0" borderId="0" xfId="52" applyFont="1" applyFill="1" applyBorder="1" applyAlignment="1" applyProtection="1">
      <alignment horizontal="center" vertical="center"/>
      <protection locked="0"/>
    </xf>
    <xf numFmtId="0" fontId="27" fillId="38" borderId="39" xfId="52" applyFont="1" applyFill="1" applyBorder="1" applyAlignment="1" applyProtection="1">
      <alignment vertical="center"/>
      <protection locked="0"/>
    </xf>
    <xf numFmtId="0" fontId="27" fillId="0" borderId="0" xfId="52" applyFont="1" applyFill="1" applyBorder="1" applyAlignment="1" applyProtection="1">
      <alignment vertical="center"/>
      <protection locked="0"/>
    </xf>
    <xf numFmtId="0" fontId="29" fillId="0" borderId="61" xfId="52" applyFont="1" applyFill="1" applyBorder="1" applyAlignment="1" applyProtection="1">
      <alignment horizontal="left" vertical="center"/>
      <protection locked="0"/>
    </xf>
    <xf numFmtId="0" fontId="30" fillId="0" borderId="0" xfId="52" applyFont="1" applyFill="1" applyAlignment="1" applyProtection="1">
      <alignment vertical="center"/>
      <protection locked="0"/>
    </xf>
    <xf numFmtId="0" fontId="30" fillId="0" borderId="0" xfId="52" applyFont="1" applyFill="1" applyBorder="1" applyAlignment="1" applyProtection="1">
      <alignment vertical="center"/>
      <protection locked="0"/>
    </xf>
    <xf numFmtId="0" fontId="4" fillId="0" borderId="32" xfId="52" applyFont="1" applyFill="1" applyBorder="1" applyAlignment="1" applyProtection="1">
      <alignment vertical="center" wrapText="1"/>
      <protection locked="0"/>
    </xf>
    <xf numFmtId="0" fontId="4" fillId="0" borderId="0" xfId="5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32" xfId="52" applyFont="1" applyFill="1" applyBorder="1" applyAlignment="1" applyProtection="1">
      <alignment vertical="center"/>
      <protection locked="0"/>
    </xf>
    <xf numFmtId="0" fontId="31" fillId="0" borderId="0" xfId="52" applyFont="1" applyFill="1" applyBorder="1" applyAlignment="1" applyProtection="1">
      <alignment horizontal="lef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32" fillId="0" borderId="0" xfId="52" applyFont="1" applyBorder="1" applyAlignment="1" applyProtection="1">
      <alignment vertical="center"/>
      <protection locked="0"/>
    </xf>
    <xf numFmtId="0" fontId="33" fillId="0" borderId="0" xfId="52" applyFont="1" applyAlignment="1" applyProtection="1">
      <alignment vertical="center"/>
      <protection locked="0"/>
    </xf>
    <xf numFmtId="0" fontId="32" fillId="0" borderId="0" xfId="52" applyFont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34" fillId="0" borderId="39" xfId="52" applyFont="1" applyBorder="1" applyAlignment="1" applyProtection="1">
      <alignment vertical="center"/>
      <protection locked="0"/>
    </xf>
    <xf numFmtId="0" fontId="34" fillId="0" borderId="0" xfId="52" applyFont="1" applyAlignment="1" applyProtection="1">
      <alignment vertical="center"/>
      <protection locked="0"/>
    </xf>
    <xf numFmtId="0" fontId="3" fillId="0" borderId="32" xfId="52" applyFont="1" applyFill="1" applyBorder="1" applyAlignment="1" applyProtection="1">
      <alignment vertical="center"/>
      <protection locked="0"/>
    </xf>
    <xf numFmtId="0" fontId="32" fillId="0" borderId="0" xfId="52" applyFont="1" applyFill="1" applyBorder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vertical="center"/>
      <protection locked="0"/>
    </xf>
    <xf numFmtId="0" fontId="29" fillId="0" borderId="61" xfId="52" applyFont="1" applyBorder="1" applyAlignment="1" applyProtection="1">
      <alignment vertical="center"/>
      <protection locked="0"/>
    </xf>
    <xf numFmtId="0" fontId="5" fillId="39" borderId="62" xfId="52" applyFont="1" applyFill="1" applyBorder="1" applyAlignment="1" applyProtection="1">
      <alignment horizontal="center" vertical="center"/>
      <protection locked="0"/>
    </xf>
    <xf numFmtId="0" fontId="5" fillId="39" borderId="63" xfId="52" applyFont="1" applyFill="1" applyBorder="1" applyAlignment="1" applyProtection="1">
      <alignment horizontal="center" vertical="center"/>
      <protection locked="0"/>
    </xf>
    <xf numFmtId="0" fontId="5" fillId="39" borderId="64" xfId="52" applyFont="1" applyFill="1" applyBorder="1" applyAlignment="1" applyProtection="1">
      <alignment horizontal="center" vertical="center"/>
      <protection locked="0"/>
    </xf>
    <xf numFmtId="0" fontId="3" fillId="39" borderId="65" xfId="52" applyFont="1" applyFill="1" applyBorder="1" applyAlignment="1" applyProtection="1">
      <alignment vertical="center"/>
      <protection locked="0"/>
    </xf>
    <xf numFmtId="4" fontId="36" fillId="39" borderId="66" xfId="52" applyNumberFormat="1" applyFont="1" applyFill="1" applyBorder="1" applyAlignment="1" applyProtection="1">
      <alignment horizontal="center" vertical="center"/>
      <protection locked="0"/>
    </xf>
    <xf numFmtId="166" fontId="36" fillId="39" borderId="67" xfId="52" applyNumberFormat="1" applyFont="1" applyFill="1" applyBorder="1" applyAlignment="1" applyProtection="1">
      <alignment vertical="center"/>
      <protection locked="0"/>
    </xf>
    <xf numFmtId="166" fontId="36" fillId="39" borderId="68" xfId="52" applyNumberFormat="1" applyFont="1" applyFill="1" applyBorder="1" applyAlignment="1" applyProtection="1">
      <alignment vertical="center"/>
      <protection locked="0"/>
    </xf>
    <xf numFmtId="166" fontId="36" fillId="39" borderId="66" xfId="52" applyNumberFormat="1" applyFont="1" applyFill="1" applyBorder="1" applyAlignment="1" applyProtection="1">
      <alignment horizontal="center" vertical="center"/>
      <protection locked="0"/>
    </xf>
    <xf numFmtId="0" fontId="3" fillId="39" borderId="69" xfId="52" applyFont="1" applyFill="1" applyBorder="1" applyAlignment="1" applyProtection="1">
      <alignment vertical="center"/>
      <protection locked="0"/>
    </xf>
    <xf numFmtId="4" fontId="13" fillId="0" borderId="70" xfId="52" applyNumberFormat="1" applyFont="1" applyFill="1" applyBorder="1" applyAlignment="1" applyProtection="1">
      <alignment vertical="center"/>
      <protection/>
    </xf>
    <xf numFmtId="0" fontId="4" fillId="0" borderId="71" xfId="52" applyFont="1" applyFill="1" applyBorder="1" applyAlignment="1" applyProtection="1">
      <alignment vertical="center"/>
      <protection/>
    </xf>
    <xf numFmtId="4" fontId="7" fillId="33" borderId="72" xfId="0" applyNumberFormat="1" applyFont="1" applyFill="1" applyBorder="1" applyAlignment="1" applyProtection="1">
      <alignment horizontal="right" vertical="center"/>
      <protection locked="0"/>
    </xf>
    <xf numFmtId="0" fontId="39" fillId="0" borderId="0" xfId="52" applyFont="1" applyAlignment="1" applyProtection="1">
      <alignment horizontal="left" vertical="center"/>
      <protection/>
    </xf>
    <xf numFmtId="0" fontId="3" fillId="0" borderId="13" xfId="52" applyFont="1" applyFill="1" applyBorder="1" applyAlignment="1" applyProtection="1">
      <alignment horizontal="left" vertical="center" wrapText="1"/>
      <protection/>
    </xf>
    <xf numFmtId="0" fontId="12" fillId="0" borderId="73" xfId="52" applyFont="1" applyFill="1" applyBorder="1" applyAlignment="1" applyProtection="1">
      <alignment horizontal="center" vertical="center"/>
      <protection/>
    </xf>
    <xf numFmtId="0" fontId="3" fillId="0" borderId="74" xfId="52" applyFont="1" applyFill="1" applyBorder="1" applyAlignment="1" applyProtection="1">
      <alignment horizontal="center" vertical="center"/>
      <protection/>
    </xf>
    <xf numFmtId="0" fontId="3" fillId="0" borderId="75" xfId="52" applyFont="1" applyFill="1" applyBorder="1" applyAlignment="1" applyProtection="1">
      <alignment horizontal="center" vertical="center"/>
      <protection/>
    </xf>
    <xf numFmtId="0" fontId="12" fillId="0" borderId="76" xfId="52" applyFont="1" applyFill="1" applyBorder="1" applyAlignment="1" applyProtection="1">
      <alignment horizontal="center" vertical="center"/>
      <protection/>
    </xf>
    <xf numFmtId="0" fontId="3" fillId="40" borderId="77" xfId="52" applyFont="1" applyFill="1" applyBorder="1" applyAlignment="1" applyProtection="1">
      <alignment horizontal="center" vertical="center"/>
      <protection/>
    </xf>
    <xf numFmtId="166" fontId="4" fillId="40" borderId="78" xfId="52" applyNumberFormat="1" applyFont="1" applyFill="1" applyBorder="1" applyAlignment="1" applyProtection="1">
      <alignment vertical="center"/>
      <protection/>
    </xf>
    <xf numFmtId="166" fontId="3" fillId="40" borderId="79" xfId="52" applyNumberFormat="1" applyFont="1" applyFill="1" applyBorder="1" applyAlignment="1" applyProtection="1">
      <alignment vertical="center"/>
      <protection/>
    </xf>
    <xf numFmtId="0" fontId="15" fillId="0" borderId="0" xfId="52" applyFont="1" applyAlignment="1" applyProtection="1">
      <alignment vertical="center" wrapText="1"/>
      <protection/>
    </xf>
    <xf numFmtId="0" fontId="6" fillId="0" borderId="0" xfId="52" applyFont="1" applyBorder="1" applyAlignment="1" applyProtection="1">
      <alignment vertical="center" wrapText="1"/>
      <protection/>
    </xf>
    <xf numFmtId="0" fontId="4" fillId="0" borderId="80" xfId="52" applyFont="1" applyFill="1" applyBorder="1" applyAlignment="1" applyProtection="1">
      <alignment vertical="center"/>
      <protection locked="0"/>
    </xf>
    <xf numFmtId="0" fontId="33" fillId="0" borderId="0" xfId="52" applyFont="1" applyFill="1" applyBorder="1" applyAlignment="1" applyProtection="1">
      <alignment vertical="center"/>
      <protection locked="0"/>
    </xf>
    <xf numFmtId="0" fontId="5" fillId="39" borderId="81" xfId="0" applyFont="1" applyFill="1" applyBorder="1" applyAlignment="1" applyProtection="1">
      <alignment horizontal="center" vertical="center"/>
      <protection locked="0"/>
    </xf>
    <xf numFmtId="0" fontId="27" fillId="38" borderId="24" xfId="52" applyFont="1" applyFill="1" applyBorder="1" applyAlignment="1" applyProtection="1">
      <alignment vertical="center"/>
      <protection locked="0"/>
    </xf>
    <xf numFmtId="0" fontId="4" fillId="0" borderId="82" xfId="52" applyFont="1" applyFill="1" applyBorder="1" applyAlignment="1" applyProtection="1">
      <alignment vertical="center"/>
      <protection locked="0"/>
    </xf>
    <xf numFmtId="4" fontId="3" fillId="0" borderId="0" xfId="52" applyNumberFormat="1" applyFont="1" applyFill="1" applyBorder="1" applyAlignment="1" applyProtection="1">
      <alignment vertical="center"/>
      <protection locked="0"/>
    </xf>
    <xf numFmtId="0" fontId="28" fillId="39" borderId="39" xfId="52" applyFont="1" applyFill="1" applyBorder="1" applyAlignment="1" applyProtection="1">
      <alignment horizontal="center" vertical="center"/>
      <protection locked="0"/>
    </xf>
    <xf numFmtId="0" fontId="41" fillId="0" borderId="82" xfId="52" applyFont="1" applyFill="1" applyBorder="1" applyAlignment="1" applyProtection="1">
      <alignment vertical="center" wrapText="1"/>
      <protection locked="0"/>
    </xf>
    <xf numFmtId="0" fontId="41" fillId="0" borderId="82" xfId="52" applyFont="1" applyFill="1" applyBorder="1" applyAlignment="1" applyProtection="1">
      <alignment vertical="center"/>
      <protection locked="0"/>
    </xf>
    <xf numFmtId="0" fontId="42" fillId="0" borderId="82" xfId="52" applyFont="1" applyFill="1" applyBorder="1" applyAlignment="1" applyProtection="1">
      <alignment vertical="center"/>
      <protection locked="0"/>
    </xf>
    <xf numFmtId="0" fontId="4" fillId="41" borderId="0" xfId="52" applyFont="1" applyFill="1" applyBorder="1" applyAlignment="1" applyProtection="1">
      <alignment vertical="center"/>
      <protection locked="0"/>
    </xf>
    <xf numFmtId="43" fontId="5" fillId="39" borderId="81" xfId="47" applyFont="1" applyFill="1" applyBorder="1" applyAlignment="1" applyProtection="1">
      <alignment vertical="center"/>
      <protection locked="0"/>
    </xf>
    <xf numFmtId="43" fontId="5" fillId="39" borderId="83" xfId="47" applyFont="1" applyFill="1" applyBorder="1" applyAlignment="1" applyProtection="1">
      <alignment vertical="center"/>
      <protection locked="0"/>
    </xf>
    <xf numFmtId="4" fontId="5" fillId="39" borderId="81" xfId="52" applyNumberFormat="1" applyFont="1" applyFill="1" applyBorder="1" applyAlignment="1" applyProtection="1">
      <alignment vertical="center"/>
      <protection locked="0"/>
    </xf>
    <xf numFmtId="0" fontId="3" fillId="39" borderId="65" xfId="52" applyFont="1" applyFill="1" applyBorder="1" applyAlignment="1" applyProtection="1">
      <alignment horizontal="left" vertical="center" wrapText="1"/>
      <protection locked="0"/>
    </xf>
    <xf numFmtId="0" fontId="3" fillId="39" borderId="84" xfId="52" applyFont="1" applyFill="1" applyBorder="1" applyAlignment="1" applyProtection="1">
      <alignment horizontal="left" vertical="center" wrapText="1"/>
      <protection locked="0"/>
    </xf>
    <xf numFmtId="0" fontId="41" fillId="0" borderId="0" xfId="52" applyFont="1" applyFill="1" applyBorder="1" applyAlignment="1" applyProtection="1">
      <alignment vertical="center" wrapText="1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4" fillId="0" borderId="0" xfId="52" applyFont="1" applyFill="1" applyAlignment="1" applyProtection="1">
      <alignment vertical="center"/>
      <protection locked="0"/>
    </xf>
    <xf numFmtId="0" fontId="3" fillId="0" borderId="0" xfId="52" applyFont="1" applyFill="1" applyAlignment="1" applyProtection="1">
      <alignment vertical="center"/>
      <protection locked="0"/>
    </xf>
    <xf numFmtId="0" fontId="20" fillId="0" borderId="0" xfId="52" applyFont="1" applyFill="1" applyAlignment="1" applyProtection="1">
      <alignment vertical="center"/>
      <protection locked="0"/>
    </xf>
    <xf numFmtId="0" fontId="5" fillId="39" borderId="48" xfId="0" applyFont="1" applyFill="1" applyBorder="1" applyAlignment="1" applyProtection="1">
      <alignment horizontal="center" vertical="center"/>
      <protection locked="0"/>
    </xf>
    <xf numFmtId="0" fontId="5" fillId="39" borderId="39" xfId="0" applyFont="1" applyFill="1" applyBorder="1" applyAlignment="1" applyProtection="1">
      <alignment horizontal="center" vertical="center"/>
      <protection locked="0"/>
    </xf>
    <xf numFmtId="0" fontId="33" fillId="36" borderId="85" xfId="0" applyNumberFormat="1" applyFont="1" applyFill="1" applyBorder="1" applyAlignment="1" applyProtection="1">
      <alignment horizontal="right" vertical="center"/>
      <protection locked="0"/>
    </xf>
    <xf numFmtId="165" fontId="33" fillId="36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39" xfId="52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43" fontId="5" fillId="39" borderId="39" xfId="47" applyFont="1" applyFill="1" applyBorder="1" applyAlignment="1" applyProtection="1">
      <alignment horizontal="right" vertical="center"/>
      <protection locked="0"/>
    </xf>
    <xf numFmtId="0" fontId="5" fillId="39" borderId="39" xfId="0" applyNumberFormat="1" applyFont="1" applyFill="1" applyBorder="1" applyAlignment="1" applyProtection="1">
      <alignment horizontal="right" vertical="center"/>
      <protection locked="0"/>
    </xf>
    <xf numFmtId="165" fontId="5" fillId="39" borderId="39" xfId="0" applyNumberFormat="1" applyFont="1" applyFill="1" applyBorder="1" applyAlignment="1" applyProtection="1">
      <alignment horizontal="center" vertical="center"/>
      <protection locked="0"/>
    </xf>
    <xf numFmtId="0" fontId="27" fillId="0" borderId="0" xfId="52" applyFont="1" applyFill="1" applyBorder="1" applyAlignment="1" applyProtection="1">
      <alignment horizontal="left" vertical="center"/>
      <protection locked="0"/>
    </xf>
    <xf numFmtId="43" fontId="33" fillId="36" borderId="48" xfId="47" applyFont="1" applyFill="1" applyBorder="1" applyAlignment="1" applyProtection="1">
      <alignment horizontal="center" vertical="center"/>
      <protection locked="0"/>
    </xf>
    <xf numFmtId="0" fontId="33" fillId="36" borderId="39" xfId="47" applyNumberFormat="1" applyFont="1" applyFill="1" applyBorder="1" applyAlignment="1" applyProtection="1">
      <alignment horizontal="center" vertical="center"/>
      <protection locked="0"/>
    </xf>
    <xf numFmtId="43" fontId="33" fillId="36" borderId="39" xfId="47" applyFont="1" applyFill="1" applyBorder="1" applyAlignment="1" applyProtection="1">
      <alignment vertical="center"/>
      <protection locked="0"/>
    </xf>
    <xf numFmtId="0" fontId="29" fillId="0" borderId="0" xfId="52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" fillId="0" borderId="32" xfId="52" applyFont="1" applyFill="1" applyBorder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9" fillId="0" borderId="86" xfId="52" applyFont="1" applyFill="1" applyBorder="1" applyAlignment="1" applyProtection="1">
      <alignment horizontal="left" vertical="center"/>
      <protection locked="0"/>
    </xf>
    <xf numFmtId="0" fontId="5" fillId="39" borderId="87" xfId="0" applyNumberFormat="1" applyFont="1" applyFill="1" applyBorder="1" applyAlignment="1" applyProtection="1">
      <alignment horizontal="right" vertical="center"/>
      <protection locked="0"/>
    </xf>
    <xf numFmtId="165" fontId="5" fillId="39" borderId="87" xfId="0" applyNumberFormat="1" applyFont="1" applyFill="1" applyBorder="1" applyAlignment="1" applyProtection="1">
      <alignment horizontal="center" vertical="center"/>
      <protection locked="0"/>
    </xf>
    <xf numFmtId="0" fontId="36" fillId="39" borderId="48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6" fillId="39" borderId="39" xfId="0" applyFont="1" applyFill="1" applyBorder="1" applyAlignment="1" applyProtection="1">
      <alignment horizontal="left" vertical="center"/>
      <protection locked="0"/>
    </xf>
    <xf numFmtId="0" fontId="3" fillId="0" borderId="0" xfId="52" applyFont="1" applyFill="1" applyBorder="1" applyAlignment="1" applyProtection="1">
      <alignment vertical="center"/>
      <protection locked="0"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3" fontId="45" fillId="35" borderId="59" xfId="52" applyNumberFormat="1" applyFont="1" applyFill="1" applyBorder="1" applyAlignment="1" applyProtection="1">
      <alignment vertical="center"/>
      <protection locked="0"/>
    </xf>
    <xf numFmtId="168" fontId="46" fillId="35" borderId="60" xfId="52" applyNumberFormat="1" applyFont="1" applyFill="1" applyBorder="1" applyAlignment="1" applyProtection="1">
      <alignment vertical="center"/>
      <protection locked="0"/>
    </xf>
    <xf numFmtId="168" fontId="45" fillId="35" borderId="55" xfId="52" applyNumberFormat="1" applyFont="1" applyFill="1" applyBorder="1" applyAlignment="1" applyProtection="1">
      <alignment vertical="center"/>
      <protection locked="0"/>
    </xf>
    <xf numFmtId="3" fontId="45" fillId="35" borderId="34" xfId="52" applyNumberFormat="1" applyFont="1" applyFill="1" applyBorder="1" applyAlignment="1" applyProtection="1">
      <alignment vertical="center"/>
      <protection locked="0"/>
    </xf>
    <xf numFmtId="168" fontId="46" fillId="35" borderId="58" xfId="52" applyNumberFormat="1" applyFont="1" applyFill="1" applyBorder="1" applyAlignment="1" applyProtection="1">
      <alignment vertical="center"/>
      <protection locked="0"/>
    </xf>
    <xf numFmtId="168" fontId="45" fillId="35" borderId="36" xfId="52" applyNumberFormat="1" applyFont="1" applyFill="1" applyBorder="1" applyAlignment="1" applyProtection="1">
      <alignment vertical="center"/>
      <protection locked="0"/>
    </xf>
    <xf numFmtId="3" fontId="46" fillId="35" borderId="59" xfId="52" applyNumberFormat="1" applyFont="1" applyFill="1" applyBorder="1" applyAlignment="1" applyProtection="1">
      <alignment vertical="center"/>
      <protection locked="0"/>
    </xf>
    <xf numFmtId="3" fontId="46" fillId="35" borderId="34" xfId="52" applyNumberFormat="1" applyFont="1" applyFill="1" applyBorder="1" applyAlignment="1" applyProtection="1">
      <alignment vertical="center"/>
      <protection locked="0"/>
    </xf>
    <xf numFmtId="0" fontId="28" fillId="0" borderId="0" xfId="52" applyFont="1" applyAlignment="1" applyProtection="1">
      <alignment horizontal="centerContinuous" vertical="center"/>
      <protection locked="0"/>
    </xf>
    <xf numFmtId="0" fontId="46" fillId="0" borderId="0" xfId="52" applyFont="1" applyAlignment="1" applyProtection="1">
      <alignment horizontal="centerContinuous" vertical="center"/>
      <protection locked="0"/>
    </xf>
    <xf numFmtId="0" fontId="47" fillId="0" borderId="82" xfId="52" applyFont="1" applyFill="1" applyBorder="1" applyAlignment="1" applyProtection="1">
      <alignment vertical="center" wrapText="1"/>
      <protection locked="0"/>
    </xf>
    <xf numFmtId="0" fontId="47" fillId="0" borderId="32" xfId="52" applyFont="1" applyFill="1" applyBorder="1" applyAlignment="1" applyProtection="1">
      <alignment vertical="center" wrapText="1"/>
      <protection locked="0"/>
    </xf>
    <xf numFmtId="0" fontId="48" fillId="34" borderId="0" xfId="52" applyFont="1" applyFill="1" applyAlignment="1" applyProtection="1">
      <alignment vertical="center"/>
      <protection locked="0"/>
    </xf>
    <xf numFmtId="168" fontId="45" fillId="36" borderId="60" xfId="53" applyNumberFormat="1" applyFont="1" applyFill="1" applyBorder="1" applyAlignment="1" applyProtection="1">
      <alignment vertical="center"/>
      <protection locked="0"/>
    </xf>
    <xf numFmtId="168" fontId="45" fillId="36" borderId="58" xfId="53" applyNumberFormat="1" applyFont="1" applyFill="1" applyBorder="1" applyAlignment="1" applyProtection="1">
      <alignment vertical="center"/>
      <protection locked="0"/>
    </xf>
    <xf numFmtId="0" fontId="9" fillId="0" borderId="88" xfId="52" applyFont="1" applyBorder="1" applyAlignment="1" applyProtection="1">
      <alignment vertical="center"/>
      <protection/>
    </xf>
    <xf numFmtId="0" fontId="12" fillId="0" borderId="89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3" fillId="0" borderId="89" xfId="52" applyFont="1" applyFill="1" applyBorder="1" applyAlignment="1" applyProtection="1">
      <alignment horizontal="center" vertical="center"/>
      <protection/>
    </xf>
    <xf numFmtId="166" fontId="4" fillId="0" borderId="90" xfId="52" applyNumberFormat="1" applyFont="1" applyFill="1" applyBorder="1" applyAlignment="1" applyProtection="1">
      <alignment horizontal="center" vertical="center"/>
      <protection/>
    </xf>
    <xf numFmtId="166" fontId="3" fillId="0" borderId="91" xfId="52" applyNumberFormat="1" applyFont="1" applyFill="1" applyBorder="1" applyAlignment="1" applyProtection="1">
      <alignment horizontal="center" vertical="center"/>
      <protection/>
    </xf>
    <xf numFmtId="0" fontId="5" fillId="39" borderId="52" xfId="52" applyFont="1" applyFill="1" applyBorder="1" applyAlignment="1" applyProtection="1">
      <alignment horizontal="center" vertical="center"/>
      <protection locked="0"/>
    </xf>
    <xf numFmtId="0" fontId="23" fillId="0" borderId="92" xfId="52" applyFont="1" applyBorder="1" applyAlignment="1" applyProtection="1">
      <alignment horizontal="center" vertical="center"/>
      <protection locked="0"/>
    </xf>
    <xf numFmtId="0" fontId="19" fillId="0" borderId="0" xfId="52" applyFont="1" applyAlignment="1" applyProtection="1">
      <alignment horizontal="center" vertical="center" wrapText="1"/>
      <protection locked="0"/>
    </xf>
    <xf numFmtId="0" fontId="3" fillId="0" borderId="93" xfId="52" applyFont="1" applyFill="1" applyBorder="1" applyAlignment="1" applyProtection="1">
      <alignment horizontal="center" vertical="center"/>
      <protection/>
    </xf>
    <xf numFmtId="3" fontId="24" fillId="33" borderId="94" xfId="52" applyNumberFormat="1" applyFont="1" applyFill="1" applyBorder="1" applyAlignment="1" applyProtection="1">
      <alignment horizontal="center" vertical="center"/>
      <protection locked="0"/>
    </xf>
    <xf numFmtId="0" fontId="24" fillId="35" borderId="24" xfId="52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35" borderId="30" xfId="0" applyFont="1" applyFill="1" applyBorder="1" applyAlignment="1" applyProtection="1">
      <alignment vertical="center"/>
      <protection locked="0"/>
    </xf>
    <xf numFmtId="0" fontId="0" fillId="35" borderId="45" xfId="0" applyFont="1" applyFill="1" applyBorder="1" applyAlignment="1" applyProtection="1">
      <alignment vertical="center"/>
      <protection locked="0"/>
    </xf>
    <xf numFmtId="0" fontId="0" fillId="35" borderId="50" xfId="0" applyFont="1" applyFill="1" applyBorder="1" applyAlignment="1" applyProtection="1">
      <alignment vertical="center"/>
      <protection locked="0"/>
    </xf>
    <xf numFmtId="0" fontId="25" fillId="0" borderId="0" xfId="52" applyFont="1" applyBorder="1" applyAlignment="1" applyProtection="1">
      <alignment horizontal="center" vertical="center"/>
      <protection locked="0"/>
    </xf>
    <xf numFmtId="0" fontId="0" fillId="35" borderId="0" xfId="52" applyFont="1" applyFill="1" applyBorder="1" applyAlignment="1" applyProtection="1">
      <alignment horizontal="center" vertical="center"/>
      <protection locked="0"/>
    </xf>
    <xf numFmtId="168" fontId="45" fillId="35" borderId="0" xfId="5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Continuous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4" fontId="26" fillId="35" borderId="0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ont="1" applyFill="1" applyBorder="1" applyAlignment="1" applyProtection="1">
      <alignment vertical="center"/>
      <protection locked="0"/>
    </xf>
    <xf numFmtId="4" fontId="36" fillId="39" borderId="0" xfId="52" applyNumberFormat="1" applyFont="1" applyFill="1" applyBorder="1" applyAlignment="1" applyProtection="1">
      <alignment horizontal="center" vertical="center"/>
      <protection locked="0"/>
    </xf>
    <xf numFmtId="166" fontId="36" fillId="39" borderId="0" xfId="52" applyNumberFormat="1" applyFont="1" applyFill="1" applyBorder="1" applyAlignment="1" applyProtection="1">
      <alignment horizontal="center" vertical="center"/>
      <protection locked="0"/>
    </xf>
    <xf numFmtId="43" fontId="5" fillId="39" borderId="95" xfId="47" applyFont="1" applyFill="1" applyBorder="1" applyAlignment="1" applyProtection="1">
      <alignment vertical="center"/>
      <protection locked="0"/>
    </xf>
    <xf numFmtId="164" fontId="43" fillId="36" borderId="0" xfId="52" applyNumberFormat="1" applyFont="1" applyFill="1" applyBorder="1" applyAlignment="1" applyProtection="1">
      <alignment horizontal="left" vertical="center"/>
      <protection locked="0"/>
    </xf>
    <xf numFmtId="181" fontId="4" fillId="0" borderId="0" xfId="52" applyNumberFormat="1" applyFont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52" applyFont="1" applyBorder="1" applyAlignment="1" applyProtection="1">
      <alignment vertical="center"/>
      <protection/>
    </xf>
    <xf numFmtId="0" fontId="6" fillId="0" borderId="96" xfId="52" applyFont="1" applyBorder="1" applyAlignment="1" applyProtection="1">
      <alignment vertical="center"/>
      <protection/>
    </xf>
    <xf numFmtId="0" fontId="6" fillId="0" borderId="97" xfId="52" applyFont="1" applyBorder="1" applyAlignment="1" applyProtection="1">
      <alignment vertical="center"/>
      <protection/>
    </xf>
    <xf numFmtId="0" fontId="6" fillId="0" borderId="98" xfId="52" applyFont="1" applyBorder="1" applyAlignment="1" applyProtection="1">
      <alignment vertical="center"/>
      <protection/>
    </xf>
    <xf numFmtId="0" fontId="6" fillId="0" borderId="99" xfId="52" applyFont="1" applyBorder="1" applyAlignment="1" applyProtection="1">
      <alignment vertical="center"/>
      <protection/>
    </xf>
    <xf numFmtId="0" fontId="36" fillId="39" borderId="67" xfId="52" applyNumberFormat="1" applyFont="1" applyFill="1" applyBorder="1" applyAlignment="1" applyProtection="1">
      <alignment vertical="center"/>
      <protection locked="0"/>
    </xf>
    <xf numFmtId="164" fontId="49" fillId="0" borderId="100" xfId="52" applyNumberFormat="1" applyFont="1" applyFill="1" applyBorder="1" applyAlignment="1" applyProtection="1">
      <alignment vertical="center"/>
      <protection/>
    </xf>
    <xf numFmtId="164" fontId="92" fillId="0" borderId="101" xfId="52" applyNumberFormat="1" applyFont="1" applyFill="1" applyBorder="1" applyAlignment="1" applyProtection="1">
      <alignment vertical="center"/>
      <protection/>
    </xf>
    <xf numFmtId="164" fontId="92" fillId="0" borderId="102" xfId="52" applyNumberFormat="1" applyFont="1" applyFill="1" applyBorder="1" applyAlignment="1" applyProtection="1">
      <alignment vertical="center"/>
      <protection/>
    </xf>
    <xf numFmtId="0" fontId="93" fillId="0" borderId="0" xfId="52" applyFont="1" applyFill="1" applyBorder="1" applyAlignment="1" applyProtection="1">
      <alignment vertical="center"/>
      <protection/>
    </xf>
    <xf numFmtId="164" fontId="93" fillId="0" borderId="0" xfId="52" applyNumberFormat="1" applyFont="1" applyFill="1" applyBorder="1" applyAlignment="1" applyProtection="1">
      <alignment vertical="center"/>
      <protection/>
    </xf>
    <xf numFmtId="0" fontId="94" fillId="0" borderId="0" xfId="0" applyFont="1" applyFill="1" applyAlignment="1" applyProtection="1">
      <alignment/>
      <protection/>
    </xf>
    <xf numFmtId="0" fontId="11" fillId="0" borderId="0" xfId="52" applyFont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right" vertical="center"/>
      <protection locked="0"/>
    </xf>
    <xf numFmtId="0" fontId="33" fillId="0" borderId="39" xfId="47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36" fillId="0" borderId="48" xfId="0" applyFont="1" applyFill="1" applyBorder="1" applyAlignment="1" applyProtection="1">
      <alignment horizontal="left" vertical="center"/>
      <protection locked="0"/>
    </xf>
    <xf numFmtId="164" fontId="95" fillId="0" borderId="103" xfId="52" applyNumberFormat="1" applyFont="1" applyFill="1" applyBorder="1" applyAlignment="1" applyProtection="1">
      <alignment vertical="center"/>
      <protection/>
    </xf>
    <xf numFmtId="0" fontId="96" fillId="0" borderId="103" xfId="0" applyFont="1" applyBorder="1" applyAlignment="1" applyProtection="1">
      <alignment vertical="center"/>
      <protection/>
    </xf>
    <xf numFmtId="0" fontId="97" fillId="0" borderId="0" xfId="52" applyFont="1" applyBorder="1" applyAlignment="1" applyProtection="1">
      <alignment horizontal="left" vertical="center"/>
      <protection/>
    </xf>
    <xf numFmtId="0" fontId="95" fillId="0" borderId="0" xfId="52" applyFont="1" applyAlignment="1" applyProtection="1">
      <alignment horizontal="left" vertical="center"/>
      <protection/>
    </xf>
    <xf numFmtId="1" fontId="5" fillId="39" borderId="39" xfId="0" applyNumberFormat="1" applyFont="1" applyFill="1" applyBorder="1" applyAlignment="1" applyProtection="1">
      <alignment horizontal="right" vertical="center"/>
      <protection locked="0"/>
    </xf>
    <xf numFmtId="0" fontId="95" fillId="0" borderId="0" xfId="52" applyFont="1" applyBorder="1" applyAlignment="1" applyProtection="1">
      <alignment horizontal="center" vertical="center" wrapText="1"/>
      <protection/>
    </xf>
    <xf numFmtId="0" fontId="49" fillId="0" borderId="0" xfId="52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68" fontId="28" fillId="35" borderId="39" xfId="52" applyNumberFormat="1" applyFont="1" applyFill="1" applyBorder="1" applyAlignment="1" applyProtection="1">
      <alignment vertical="center"/>
      <protection locked="0"/>
    </xf>
    <xf numFmtId="168" fontId="45" fillId="35" borderId="39" xfId="52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59" xfId="52" applyFont="1" applyFill="1" applyBorder="1" applyAlignment="1" applyProtection="1">
      <alignment vertical="center"/>
      <protection locked="0"/>
    </xf>
    <xf numFmtId="0" fontId="0" fillId="0" borderId="42" xfId="52" applyFont="1" applyBorder="1" applyAlignment="1" applyProtection="1">
      <alignment vertical="center"/>
      <protection locked="0"/>
    </xf>
    <xf numFmtId="1" fontId="45" fillId="35" borderId="39" xfId="52" applyNumberFormat="1" applyFont="1" applyFill="1" applyBorder="1" applyAlignment="1" applyProtection="1">
      <alignment vertical="center"/>
      <protection locked="0"/>
    </xf>
    <xf numFmtId="1" fontId="11" fillId="0" borderId="0" xfId="52" applyNumberFormat="1" applyFont="1" applyAlignment="1" applyProtection="1">
      <alignment vertical="center"/>
      <protection/>
    </xf>
    <xf numFmtId="3" fontId="4" fillId="0" borderId="0" xfId="52" applyNumberFormat="1" applyFont="1" applyAlignment="1" applyProtection="1">
      <alignment horizontal="right" vertical="center"/>
      <protection/>
    </xf>
    <xf numFmtId="164" fontId="43" fillId="0" borderId="24" xfId="52" applyNumberFormat="1" applyFont="1" applyFill="1" applyBorder="1" applyAlignment="1" applyProtection="1">
      <alignment horizontal="left" vertical="center"/>
      <protection locked="0"/>
    </xf>
    <xf numFmtId="164" fontId="43" fillId="0" borderId="0" xfId="52" applyNumberFormat="1" applyFont="1" applyFill="1" applyBorder="1" applyAlignment="1" applyProtection="1">
      <alignment horizontal="left" vertical="center"/>
      <protection locked="0"/>
    </xf>
    <xf numFmtId="0" fontId="29" fillId="0" borderId="0" xfId="52" applyFont="1" applyFill="1" applyBorder="1" applyAlignment="1" applyProtection="1">
      <alignment horizontal="left" vertical="center"/>
      <protection locked="0"/>
    </xf>
    <xf numFmtId="4" fontId="51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3" fontId="98" fillId="0" borderId="0" xfId="0" applyNumberFormat="1" applyFont="1" applyFill="1" applyBorder="1" applyAlignment="1">
      <alignment horizontal="right" indent="1"/>
    </xf>
    <xf numFmtId="4" fontId="98" fillId="0" borderId="0" xfId="0" applyNumberFormat="1" applyFont="1" applyFill="1" applyBorder="1" applyAlignment="1">
      <alignment horizontal="right" indent="1"/>
    </xf>
    <xf numFmtId="3" fontId="99" fillId="0" borderId="0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6" fontId="4" fillId="0" borderId="104" xfId="52" applyNumberFormat="1" applyFont="1" applyFill="1" applyBorder="1" applyAlignment="1" applyProtection="1">
      <alignment vertical="center"/>
      <protection/>
    </xf>
    <xf numFmtId="166" fontId="4" fillId="0" borderId="105" xfId="52" applyNumberFormat="1" applyFont="1" applyFill="1" applyBorder="1" applyAlignment="1" applyProtection="1">
      <alignment vertical="center"/>
      <protection/>
    </xf>
    <xf numFmtId="0" fontId="15" fillId="0" borderId="0" xfId="52" applyFont="1" applyAlignment="1" applyProtection="1">
      <alignment vertical="center" wrapText="1"/>
      <protection/>
    </xf>
    <xf numFmtId="166" fontId="3" fillId="0" borderId="106" xfId="52" applyNumberFormat="1" applyFont="1" applyFill="1" applyBorder="1" applyAlignment="1" applyProtection="1">
      <alignment vertical="center"/>
      <protection/>
    </xf>
    <xf numFmtId="166" fontId="3" fillId="0" borderId="107" xfId="52" applyNumberFormat="1" applyFont="1" applyFill="1" applyBorder="1" applyAlignment="1" applyProtection="1">
      <alignment vertical="center"/>
      <protection/>
    </xf>
    <xf numFmtId="0" fontId="14" fillId="0" borderId="17" xfId="52" applyFont="1" applyFill="1" applyBorder="1" applyAlignment="1" applyProtection="1">
      <alignment horizontal="center" vertical="center"/>
      <protection/>
    </xf>
    <xf numFmtId="0" fontId="14" fillId="0" borderId="108" xfId="52" applyFont="1" applyFill="1" applyBorder="1" applyAlignment="1" applyProtection="1">
      <alignment horizontal="center" vertical="center"/>
      <protection/>
    </xf>
    <xf numFmtId="166" fontId="4" fillId="0" borderId="109" xfId="52" applyNumberFormat="1" applyFont="1" applyFill="1" applyBorder="1" applyAlignment="1" applyProtection="1">
      <alignment horizontal="center" vertical="center"/>
      <protection/>
    </xf>
    <xf numFmtId="166" fontId="4" fillId="0" borderId="110" xfId="52" applyNumberFormat="1" applyFont="1" applyFill="1" applyBorder="1" applyAlignment="1" applyProtection="1">
      <alignment horizontal="center" vertical="center"/>
      <protection/>
    </xf>
    <xf numFmtId="166" fontId="3" fillId="0" borderId="106" xfId="52" applyNumberFormat="1" applyFont="1" applyFill="1" applyBorder="1" applyAlignment="1" applyProtection="1">
      <alignment horizontal="center" vertical="center"/>
      <protection/>
    </xf>
    <xf numFmtId="166" fontId="3" fillId="0" borderId="107" xfId="52" applyNumberFormat="1" applyFont="1" applyFill="1" applyBorder="1" applyAlignment="1" applyProtection="1">
      <alignment horizontal="center" vertical="center"/>
      <protection/>
    </xf>
    <xf numFmtId="0" fontId="7" fillId="33" borderId="111" xfId="52" applyFont="1" applyFill="1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/>
      <protection locked="0"/>
    </xf>
    <xf numFmtId="0" fontId="0" fillId="0" borderId="113" xfId="0" applyBorder="1" applyAlignment="1" applyProtection="1">
      <alignment/>
      <protection locked="0"/>
    </xf>
    <xf numFmtId="0" fontId="0" fillId="0" borderId="114" xfId="0" applyBorder="1" applyAlignment="1" applyProtection="1">
      <alignment/>
      <protection locked="0"/>
    </xf>
    <xf numFmtId="164" fontId="100" fillId="0" borderId="0" xfId="52" applyNumberFormat="1" applyFont="1" applyFill="1" applyBorder="1" applyAlignment="1" applyProtection="1">
      <alignment vertical="center"/>
      <protection/>
    </xf>
    <xf numFmtId="0" fontId="11" fillId="0" borderId="0" xfId="52" applyFont="1" applyAlignment="1" applyProtection="1">
      <alignment horizontal="left" vertical="center"/>
      <protection/>
    </xf>
    <xf numFmtId="0" fontId="7" fillId="33" borderId="115" xfId="52" applyNumberFormat="1" applyFont="1" applyFill="1" applyBorder="1" applyAlignment="1" applyProtection="1">
      <alignment horizontal="center" vertical="center"/>
      <protection locked="0"/>
    </xf>
    <xf numFmtId="0" fontId="7" fillId="33" borderId="116" xfId="52" applyNumberFormat="1" applyFont="1" applyFill="1" applyBorder="1" applyAlignment="1" applyProtection="1">
      <alignment horizontal="center" vertical="center"/>
      <protection locked="0"/>
    </xf>
    <xf numFmtId="0" fontId="40" fillId="0" borderId="85" xfId="52" applyFont="1" applyFill="1" applyBorder="1" applyAlignment="1" applyProtection="1">
      <alignment horizontal="left" vertical="center"/>
      <protection/>
    </xf>
    <xf numFmtId="0" fontId="40" fillId="0" borderId="52" xfId="52" applyFont="1" applyFill="1" applyBorder="1" applyAlignment="1" applyProtection="1">
      <alignment horizontal="left" vertical="center"/>
      <protection/>
    </xf>
    <xf numFmtId="0" fontId="40" fillId="0" borderId="62" xfId="52" applyFont="1" applyFill="1" applyBorder="1" applyAlignment="1" applyProtection="1">
      <alignment horizontal="left" vertical="center"/>
      <protection/>
    </xf>
    <xf numFmtId="166" fontId="4" fillId="0" borderId="117" xfId="52" applyNumberFormat="1" applyFont="1" applyFill="1" applyBorder="1" applyAlignment="1" applyProtection="1">
      <alignment horizontal="center" vertical="center"/>
      <protection/>
    </xf>
    <xf numFmtId="166" fontId="4" fillId="0" borderId="105" xfId="52" applyNumberFormat="1" applyFont="1" applyFill="1" applyBorder="1" applyAlignment="1" applyProtection="1">
      <alignment horizontal="center" vertical="center"/>
      <protection/>
    </xf>
    <xf numFmtId="43" fontId="9" fillId="0" borderId="88" xfId="52" applyNumberFormat="1" applyFont="1" applyBorder="1" applyAlignment="1" applyProtection="1">
      <alignment horizontal="left" vertical="center"/>
      <protection/>
    </xf>
    <xf numFmtId="0" fontId="9" fillId="0" borderId="0" xfId="52" applyFont="1" applyBorder="1" applyAlignment="1" applyProtection="1">
      <alignment horizontal="left" vertical="center"/>
      <protection/>
    </xf>
    <xf numFmtId="0" fontId="95" fillId="0" borderId="118" xfId="52" applyFont="1" applyBorder="1" applyAlignment="1" applyProtection="1">
      <alignment horizontal="center" vertical="center" wrapText="1"/>
      <protection/>
    </xf>
    <xf numFmtId="0" fontId="6" fillId="0" borderId="119" xfId="52" applyFont="1" applyBorder="1" applyAlignment="1" applyProtection="1">
      <alignment horizontal="center" vertical="center"/>
      <protection/>
    </xf>
    <xf numFmtId="0" fontId="100" fillId="0" borderId="120" xfId="52" applyFont="1" applyFill="1" applyBorder="1" applyAlignment="1" applyProtection="1">
      <alignment horizontal="center" vertical="center"/>
      <protection/>
    </xf>
    <xf numFmtId="0" fontId="9" fillId="0" borderId="88" xfId="52" applyFont="1" applyBorder="1" applyAlignment="1" applyProtection="1">
      <alignment horizontal="left" vertical="center"/>
      <protection/>
    </xf>
    <xf numFmtId="164" fontId="7" fillId="33" borderId="72" xfId="52" applyNumberFormat="1" applyFont="1" applyFill="1" applyBorder="1" applyAlignment="1" applyProtection="1">
      <alignment vertical="center"/>
      <protection locked="0"/>
    </xf>
    <xf numFmtId="164" fontId="7" fillId="33" borderId="12" xfId="52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164" fontId="7" fillId="33" borderId="111" xfId="52" applyNumberFormat="1" applyFont="1" applyFill="1" applyBorder="1" applyAlignment="1" applyProtection="1">
      <alignment vertical="center"/>
      <protection locked="0"/>
    </xf>
    <xf numFmtId="0" fontId="8" fillId="0" borderId="112" xfId="0" applyFont="1" applyBorder="1" applyAlignment="1" applyProtection="1">
      <alignment vertical="center"/>
      <protection locked="0"/>
    </xf>
    <xf numFmtId="0" fontId="29" fillId="0" borderId="0" xfId="52" applyFont="1" applyFill="1" applyBorder="1" applyAlignment="1" applyProtection="1">
      <alignment horizontal="left" vertical="center" wrapText="1"/>
      <protection locked="0"/>
    </xf>
    <xf numFmtId="164" fontId="43" fillId="36" borderId="39" xfId="52" applyNumberFormat="1" applyFont="1" applyFill="1" applyBorder="1" applyAlignment="1" applyProtection="1">
      <alignment horizontal="left" vertical="center"/>
      <protection locked="0"/>
    </xf>
    <xf numFmtId="0" fontId="27" fillId="38" borderId="59" xfId="52" applyFont="1" applyFill="1" applyBorder="1" applyAlignment="1" applyProtection="1">
      <alignment horizontal="left" vertical="center"/>
      <protection locked="0"/>
    </xf>
    <xf numFmtId="0" fontId="27" fillId="38" borderId="0" xfId="52" applyFont="1" applyFill="1" applyBorder="1" applyAlignment="1" applyProtection="1">
      <alignment horizontal="left" vertical="center"/>
      <protection locked="0"/>
    </xf>
    <xf numFmtId="43" fontId="5" fillId="39" borderId="121" xfId="47" applyFont="1" applyFill="1" applyBorder="1" applyAlignment="1" applyProtection="1">
      <alignment horizontal="center" vertical="center"/>
      <protection locked="0"/>
    </xf>
    <xf numFmtId="43" fontId="5" fillId="39" borderId="122" xfId="47" applyFont="1" applyFill="1" applyBorder="1" applyAlignment="1" applyProtection="1">
      <alignment horizontal="center" vertical="center"/>
      <protection locked="0"/>
    </xf>
    <xf numFmtId="0" fontId="5" fillId="39" borderId="123" xfId="52" applyFont="1" applyFill="1" applyBorder="1" applyAlignment="1" applyProtection="1">
      <alignment horizontal="center" vertical="center"/>
      <protection locked="0"/>
    </xf>
    <xf numFmtId="0" fontId="5" fillId="39" borderId="124" xfId="52" applyFont="1" applyFill="1" applyBorder="1" applyAlignment="1" applyProtection="1">
      <alignment horizontal="center" vertical="center"/>
      <protection locked="0"/>
    </xf>
    <xf numFmtId="0" fontId="5" fillId="39" borderId="125" xfId="52" applyFont="1" applyFill="1" applyBorder="1" applyAlignment="1" applyProtection="1">
      <alignment horizontal="center" vertical="center"/>
      <protection locked="0"/>
    </xf>
    <xf numFmtId="0" fontId="27" fillId="38" borderId="24" xfId="52" applyFont="1" applyFill="1" applyBorder="1" applyAlignment="1" applyProtection="1">
      <alignment horizontal="left" vertical="center"/>
      <protection locked="0"/>
    </xf>
    <xf numFmtId="0" fontId="27" fillId="38" borderId="37" xfId="52" applyFont="1" applyFill="1" applyBorder="1" applyAlignment="1" applyProtection="1">
      <alignment horizontal="left" vertical="center"/>
      <protection locked="0"/>
    </xf>
    <xf numFmtId="0" fontId="27" fillId="38" borderId="38" xfId="52" applyFont="1" applyFill="1" applyBorder="1" applyAlignment="1" applyProtection="1">
      <alignment horizontal="left" vertical="center"/>
      <protection locked="0"/>
    </xf>
    <xf numFmtId="0" fontId="29" fillId="0" borderId="61" xfId="52" applyFont="1" applyFill="1" applyBorder="1" applyAlignment="1" applyProtection="1">
      <alignment horizontal="center" vertical="center"/>
      <protection locked="0"/>
    </xf>
    <xf numFmtId="0" fontId="3" fillId="0" borderId="24" xfId="52" applyFont="1" applyFill="1" applyBorder="1" applyAlignment="1" applyProtection="1">
      <alignment horizontal="center" vertical="center"/>
      <protection locked="0"/>
    </xf>
    <xf numFmtId="0" fontId="3" fillId="0" borderId="37" xfId="52" applyFont="1" applyFill="1" applyBorder="1" applyAlignment="1" applyProtection="1">
      <alignment horizontal="center" vertical="center"/>
      <protection locked="0"/>
    </xf>
    <xf numFmtId="0" fontId="3" fillId="0" borderId="38" xfId="52" applyFont="1" applyFill="1" applyBorder="1" applyAlignment="1" applyProtection="1">
      <alignment horizontal="center" vertical="center"/>
      <protection locked="0"/>
    </xf>
    <xf numFmtId="166" fontId="36" fillId="39" borderId="126" xfId="52" applyNumberFormat="1" applyFont="1" applyFill="1" applyBorder="1" applyAlignment="1" applyProtection="1">
      <alignment vertical="center"/>
      <protection locked="0"/>
    </xf>
    <xf numFmtId="166" fontId="36" fillId="39" borderId="127" xfId="52" applyNumberFormat="1" applyFont="1" applyFill="1" applyBorder="1" applyAlignment="1" applyProtection="1">
      <alignment vertical="center"/>
      <protection locked="0"/>
    </xf>
    <xf numFmtId="171" fontId="5" fillId="39" borderId="85" xfId="47" applyNumberFormat="1" applyFont="1" applyFill="1" applyBorder="1" applyAlignment="1" applyProtection="1">
      <alignment horizontal="right" vertical="center"/>
      <protection locked="0"/>
    </xf>
    <xf numFmtId="171" fontId="5" fillId="39" borderId="62" xfId="47" applyNumberFormat="1" applyFont="1" applyFill="1" applyBorder="1" applyAlignment="1" applyProtection="1">
      <alignment horizontal="right" vertical="center"/>
      <protection locked="0"/>
    </xf>
    <xf numFmtId="0" fontId="0" fillId="0" borderId="128" xfId="0" applyFont="1" applyFill="1" applyBorder="1" applyAlignment="1" applyProtection="1">
      <alignment horizontal="left" vertical="center" wrapText="1"/>
      <protection locked="0"/>
    </xf>
    <xf numFmtId="0" fontId="27" fillId="38" borderId="85" xfId="52" applyFont="1" applyFill="1" applyBorder="1" applyAlignment="1" applyProtection="1">
      <alignment horizontal="left" vertical="center"/>
      <protection locked="0"/>
    </xf>
    <xf numFmtId="0" fontId="27" fillId="38" borderId="52" xfId="52" applyFont="1" applyFill="1" applyBorder="1" applyAlignment="1" applyProtection="1">
      <alignment horizontal="left" vertical="center"/>
      <protection locked="0"/>
    </xf>
    <xf numFmtId="0" fontId="27" fillId="38" borderId="129" xfId="52" applyFont="1" applyFill="1" applyBorder="1" applyAlignment="1" applyProtection="1">
      <alignment horizontal="left" vertical="center"/>
      <protection locked="0"/>
    </xf>
    <xf numFmtId="0" fontId="27" fillId="38" borderId="130" xfId="52" applyFont="1" applyFill="1" applyBorder="1" applyAlignment="1" applyProtection="1">
      <alignment horizontal="left" vertical="center"/>
      <protection locked="0"/>
    </xf>
    <xf numFmtId="0" fontId="4" fillId="0" borderId="39" xfId="52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29" fillId="0" borderId="131" xfId="52" applyFont="1" applyFill="1" applyBorder="1" applyAlignment="1" applyProtection="1">
      <alignment horizontal="center" vertical="center"/>
      <protection locked="0"/>
    </xf>
    <xf numFmtId="0" fontId="29" fillId="0" borderId="132" xfId="52" applyFont="1" applyFill="1" applyBorder="1" applyAlignment="1" applyProtection="1">
      <alignment horizontal="center" vertical="center"/>
      <protection locked="0"/>
    </xf>
    <xf numFmtId="0" fontId="24" fillId="0" borderId="24" xfId="52" applyFont="1" applyBorder="1" applyAlignment="1" applyProtection="1">
      <alignment horizontal="center" vertical="center"/>
      <protection locked="0"/>
    </xf>
    <xf numFmtId="0" fontId="24" fillId="0" borderId="38" xfId="52" applyFont="1" applyBorder="1" applyAlignment="1" applyProtection="1">
      <alignment horizontal="center" vertical="center"/>
      <protection locked="0"/>
    </xf>
    <xf numFmtId="0" fontId="0" fillId="0" borderId="24" xfId="52" applyFont="1" applyBorder="1" applyAlignment="1" applyProtection="1">
      <alignment horizontal="left" vertical="center" wrapText="1"/>
      <protection locked="0"/>
    </xf>
    <xf numFmtId="0" fontId="0" fillId="0" borderId="38" xfId="52" applyFont="1" applyBorder="1" applyAlignment="1" applyProtection="1">
      <alignment horizontal="left" vertical="center" wrapText="1"/>
      <protection locked="0"/>
    </xf>
    <xf numFmtId="0" fontId="5" fillId="39" borderId="133" xfId="52" applyFont="1" applyFill="1" applyBorder="1" applyAlignment="1" applyProtection="1">
      <alignment horizontal="center" vertical="center"/>
      <protection locked="0"/>
    </xf>
    <xf numFmtId="0" fontId="5" fillId="39" borderId="52" xfId="52" applyFont="1" applyFill="1" applyBorder="1" applyAlignment="1" applyProtection="1">
      <alignment horizontal="center" vertical="center"/>
      <protection locked="0"/>
    </xf>
    <xf numFmtId="0" fontId="24" fillId="36" borderId="24" xfId="0" applyFont="1" applyFill="1" applyBorder="1" applyAlignment="1" applyProtection="1">
      <alignment horizontal="center" vertical="center"/>
      <protection locked="0"/>
    </xf>
    <xf numFmtId="0" fontId="24" fillId="36" borderId="38" xfId="0" applyFont="1" applyFill="1" applyBorder="1" applyAlignment="1" applyProtection="1">
      <alignment horizontal="center" vertical="center"/>
      <protection locked="0"/>
    </xf>
    <xf numFmtId="0" fontId="24" fillId="37" borderId="37" xfId="0" applyFont="1" applyFill="1" applyBorder="1" applyAlignment="1" applyProtection="1">
      <alignment horizontal="center" vertical="center"/>
      <protection locked="0"/>
    </xf>
    <xf numFmtId="0" fontId="24" fillId="37" borderId="38" xfId="0" applyFont="1" applyFill="1" applyBorder="1" applyAlignment="1" applyProtection="1">
      <alignment horizontal="center" vertical="center"/>
      <protection locked="0"/>
    </xf>
    <xf numFmtId="0" fontId="5" fillId="39" borderId="39" xfId="52" applyFont="1" applyFill="1" applyBorder="1" applyAlignment="1" applyProtection="1">
      <alignment horizontal="center" vertical="center"/>
      <protection locked="0"/>
    </xf>
    <xf numFmtId="0" fontId="43" fillId="36" borderId="39" xfId="52" applyFont="1" applyFill="1" applyBorder="1" applyAlignment="1" applyProtection="1">
      <alignment horizontal="center" vertical="center"/>
      <protection locked="0"/>
    </xf>
    <xf numFmtId="0" fontId="41" fillId="0" borderId="39" xfId="52" applyFont="1" applyFill="1" applyBorder="1" applyAlignment="1" applyProtection="1">
      <alignment horizontal="center" vertical="center" wrapText="1"/>
      <protection locked="0"/>
    </xf>
    <xf numFmtId="0" fontId="27" fillId="38" borderId="68" xfId="52" applyFont="1" applyFill="1" applyBorder="1" applyAlignment="1" applyProtection="1">
      <alignment horizontal="left" vertical="center"/>
      <protection locked="0"/>
    </xf>
    <xf numFmtId="0" fontId="23" fillId="0" borderId="134" xfId="52" applyFont="1" applyBorder="1" applyAlignment="1" applyProtection="1">
      <alignment horizontal="center" vertical="center"/>
      <protection locked="0"/>
    </xf>
    <xf numFmtId="0" fontId="23" fillId="0" borderId="92" xfId="52" applyFont="1" applyBorder="1" applyAlignment="1" applyProtection="1">
      <alignment horizontal="center" vertical="center"/>
      <protection locked="0"/>
    </xf>
    <xf numFmtId="0" fontId="23" fillId="0" borderId="135" xfId="52" applyFont="1" applyBorder="1" applyAlignment="1" applyProtection="1">
      <alignment horizontal="center" vertical="center"/>
      <protection locked="0"/>
    </xf>
    <xf numFmtId="3" fontId="24" fillId="33" borderId="19" xfId="52" applyNumberFormat="1" applyFont="1" applyFill="1" applyBorder="1" applyAlignment="1" applyProtection="1">
      <alignment horizontal="center" vertical="center"/>
      <protection locked="0"/>
    </xf>
    <xf numFmtId="3" fontId="24" fillId="33" borderId="136" xfId="52" applyNumberFormat="1" applyFont="1" applyFill="1" applyBorder="1" applyAlignment="1" applyProtection="1">
      <alignment horizontal="center" vertical="center"/>
      <protection locked="0"/>
    </xf>
    <xf numFmtId="3" fontId="24" fillId="33" borderId="20" xfId="52" applyNumberFormat="1" applyFont="1" applyFill="1" applyBorder="1" applyAlignment="1" applyProtection="1">
      <alignment horizontal="center" vertical="center"/>
      <protection locked="0"/>
    </xf>
    <xf numFmtId="3" fontId="24" fillId="33" borderId="137" xfId="52" applyNumberFormat="1" applyFont="1" applyFill="1" applyBorder="1" applyAlignment="1" applyProtection="1">
      <alignment horizontal="center"/>
      <protection locked="0"/>
    </xf>
    <xf numFmtId="0" fontId="0" fillId="33" borderId="138" xfId="0" applyFill="1" applyBorder="1" applyAlignment="1" applyProtection="1">
      <alignment horizontal="center"/>
      <protection locked="0"/>
    </xf>
    <xf numFmtId="43" fontId="5" fillId="39" borderId="85" xfId="47" applyFont="1" applyFill="1" applyBorder="1" applyAlignment="1" applyProtection="1">
      <alignment horizontal="center" vertical="center"/>
      <protection locked="0"/>
    </xf>
    <xf numFmtId="43" fontId="5" fillId="39" borderId="62" xfId="47" applyFont="1" applyFill="1" applyBorder="1" applyAlignment="1" applyProtection="1">
      <alignment horizontal="center" vertical="center"/>
      <protection locked="0"/>
    </xf>
    <xf numFmtId="0" fontId="25" fillId="0" borderId="35" xfId="52" applyFont="1" applyBorder="1" applyAlignment="1" applyProtection="1">
      <alignment horizontal="center" vertical="center"/>
      <protection locked="0"/>
    </xf>
    <xf numFmtId="3" fontId="24" fillId="33" borderId="134" xfId="52" applyNumberFormat="1" applyFont="1" applyFill="1" applyBorder="1" applyAlignment="1" applyProtection="1">
      <alignment horizontal="center" vertical="center"/>
      <protection locked="0"/>
    </xf>
    <xf numFmtId="3" fontId="24" fillId="33" borderId="92" xfId="52" applyNumberFormat="1" applyFont="1" applyFill="1" applyBorder="1" applyAlignment="1" applyProtection="1">
      <alignment horizontal="center" vertical="center"/>
      <protection locked="0"/>
    </xf>
    <xf numFmtId="3" fontId="24" fillId="33" borderId="135" xfId="52" applyNumberFormat="1" applyFont="1" applyFill="1" applyBorder="1" applyAlignment="1" applyProtection="1">
      <alignment horizontal="center" vertical="center"/>
      <protection locked="0"/>
    </xf>
    <xf numFmtId="0" fontId="24" fillId="0" borderId="56" xfId="52" applyFont="1" applyBorder="1" applyAlignment="1" applyProtection="1">
      <alignment horizontal="center" vertical="center"/>
      <protection locked="0"/>
    </xf>
    <xf numFmtId="0" fontId="24" fillId="0" borderId="22" xfId="52" applyFont="1" applyBorder="1" applyAlignment="1" applyProtection="1">
      <alignment horizontal="center" vertical="center"/>
      <protection locked="0"/>
    </xf>
    <xf numFmtId="0" fontId="24" fillId="0" borderId="34" xfId="52" applyFont="1" applyBorder="1" applyAlignment="1" applyProtection="1">
      <alignment horizontal="center" vertical="center"/>
      <protection locked="0"/>
    </xf>
    <xf numFmtId="0" fontId="24" fillId="0" borderId="23" xfId="52" applyFont="1" applyBorder="1" applyAlignment="1" applyProtection="1">
      <alignment horizontal="center" vertical="center"/>
      <protection locked="0"/>
    </xf>
    <xf numFmtId="0" fontId="0" fillId="35" borderId="87" xfId="52" applyFont="1" applyFill="1" applyBorder="1" applyAlignment="1" applyProtection="1">
      <alignment horizontal="center" vertical="center"/>
      <protection locked="0"/>
    </xf>
    <xf numFmtId="0" fontId="0" fillId="35" borderId="48" xfId="52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0" xfId="52" applyFont="1" applyAlignment="1" applyProtection="1">
      <alignment vertical="center" wrapText="1"/>
      <protection locked="0"/>
    </xf>
    <xf numFmtId="0" fontId="17" fillId="42" borderId="0" xfId="52" applyFont="1" applyFill="1" applyAlignment="1" applyProtection="1">
      <alignment horizontal="center" vertical="center"/>
      <protection locked="0"/>
    </xf>
    <xf numFmtId="0" fontId="18" fillId="42" borderId="0" xfId="52" applyFont="1" applyFill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horizontal="center" vertical="center"/>
      <protection locked="0"/>
    </xf>
    <xf numFmtId="0" fontId="19" fillId="0" borderId="0" xfId="52" applyFont="1" applyAlignment="1" applyProtection="1">
      <alignment horizontal="center" vertical="center" wrapText="1"/>
      <protection locked="0"/>
    </xf>
    <xf numFmtId="0" fontId="0" fillId="37" borderId="24" xfId="52" applyFont="1" applyFill="1" applyBorder="1" applyAlignment="1" applyProtection="1">
      <alignment horizontal="center" vertical="center"/>
      <protection locked="0"/>
    </xf>
    <xf numFmtId="0" fontId="0" fillId="37" borderId="38" xfId="52" applyFont="1" applyFill="1" applyBorder="1" applyAlignment="1" applyProtection="1">
      <alignment horizontal="center" vertical="center"/>
      <protection locked="0"/>
    </xf>
    <xf numFmtId="0" fontId="0" fillId="36" borderId="24" xfId="52" applyFont="1" applyFill="1" applyBorder="1" applyAlignment="1" applyProtection="1">
      <alignment horizontal="center" vertical="center"/>
      <protection locked="0"/>
    </xf>
    <xf numFmtId="0" fontId="0" fillId="36" borderId="38" xfId="5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RMU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.ch/scc/files/pdf37/coef_impots_communaux_2011.pdf" TargetMode="External" /><Relationship Id="rId2" Type="http://schemas.openxmlformats.org/officeDocument/2006/relationships/hyperlink" Target="http://www.fr.ch/scc/files/pdf37/coef_impots_ecclesiastiques_2011.pdf" TargetMode="Externa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31</xdr:row>
      <xdr:rowOff>57150</xdr:rowOff>
    </xdr:from>
    <xdr:to>
      <xdr:col>4</xdr:col>
      <xdr:colOff>161925</xdr:colOff>
      <xdr:row>32</xdr:row>
      <xdr:rowOff>19050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2247900" y="7400925"/>
          <a:ext cx="5534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http://www.fr.ch/scc/files/pdf37/coef_impots_communaux_2011.pdf</a:t>
          </a:r>
        </a:p>
      </xdr:txBody>
    </xdr:sp>
    <xdr:clientData/>
  </xdr:twoCellAnchor>
  <xdr:twoCellAnchor>
    <xdr:from>
      <xdr:col>0</xdr:col>
      <xdr:colOff>2257425</xdr:colOff>
      <xdr:row>32</xdr:row>
      <xdr:rowOff>9525</xdr:rowOff>
    </xdr:from>
    <xdr:to>
      <xdr:col>8</xdr:col>
      <xdr:colOff>295275</xdr:colOff>
      <xdr:row>32</xdr:row>
      <xdr:rowOff>257175</xdr:rowOff>
    </xdr:to>
    <xdr:sp>
      <xdr:nvSpPr>
        <xdr:cNvPr id="2" name="Text Box 5">
          <a:hlinkClick r:id="rId2"/>
        </xdr:cNvPr>
        <xdr:cNvSpPr txBox="1">
          <a:spLocks noChangeArrowheads="1"/>
        </xdr:cNvSpPr>
      </xdr:nvSpPr>
      <xdr:spPr>
        <a:xfrm>
          <a:off x="2257425" y="7600950"/>
          <a:ext cx="9172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http://www.fr.ch/scc/files/pdf37/coef_impots_ecclesiastiques_2011.pdf</a:t>
          </a:r>
        </a:p>
      </xdr:txBody>
    </xdr:sp>
    <xdr:clientData/>
  </xdr:twoCellAnchor>
  <xdr:twoCellAnchor editAs="oneCell">
    <xdr:from>
      <xdr:col>8</xdr:col>
      <xdr:colOff>85725</xdr:colOff>
      <xdr:row>0</xdr:row>
      <xdr:rowOff>57150</xdr:rowOff>
    </xdr:from>
    <xdr:to>
      <xdr:col>8</xdr:col>
      <xdr:colOff>2676525</xdr:colOff>
      <xdr:row>2</xdr:row>
      <xdr:rowOff>123825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20450" y="57150"/>
          <a:ext cx="2590800" cy="485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3"/>
  <sheetViews>
    <sheetView showGridLines="0" showRowColHeaders="0" showZeros="0" tabSelected="1" showOutlineSymbols="0" zoomScale="90" zoomScaleNormal="90" zoomScalePageLayoutView="0" workbookViewId="0" topLeftCell="A1">
      <selection activeCell="C8" sqref="C8:D8"/>
    </sheetView>
  </sheetViews>
  <sheetFormatPr defaultColWidth="0" defaultRowHeight="0" customHeight="1" zeroHeight="1"/>
  <cols>
    <col min="1" max="1" width="63.7109375" style="0" customWidth="1"/>
    <col min="2" max="2" width="7.7109375" style="0" bestFit="1" customWidth="1"/>
    <col min="3" max="3" width="40.00390625" style="0" customWidth="1"/>
    <col min="4" max="4" width="2.8515625" style="0" customWidth="1"/>
    <col min="5" max="5" width="7.7109375" style="0" bestFit="1" customWidth="1"/>
    <col min="6" max="6" width="2.8515625" style="0" customWidth="1"/>
    <col min="7" max="7" width="39.28125" style="0" customWidth="1"/>
    <col min="8" max="8" width="2.8515625" style="0" customWidth="1"/>
    <col min="9" max="9" width="43.57421875" style="0" bestFit="1" customWidth="1"/>
    <col min="10" max="10" width="2.421875" style="0" customWidth="1"/>
    <col min="11" max="16384" width="5.7109375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242" t="str">
        <f>IF(Calculateur!C95=TRUE,Calculateur!A85,Calculateur!C85)</f>
        <v>Natürliche Personen: ungefähre Berechnung der Steuern gültig für das Steuerjahr 2012</v>
      </c>
      <c r="B2" s="242"/>
      <c r="C2" s="242"/>
      <c r="D2" s="242"/>
      <c r="E2" s="242"/>
      <c r="F2" s="242"/>
      <c r="G2" s="242"/>
      <c r="H2" s="242"/>
      <c r="I2" s="1"/>
      <c r="J2" s="1"/>
    </row>
    <row r="3" spans="1:10" ht="23.25">
      <c r="A3" s="1"/>
      <c r="B3" s="1"/>
      <c r="C3" s="1"/>
      <c r="D3" s="1"/>
      <c r="E3" s="1"/>
      <c r="F3" s="1"/>
      <c r="G3" s="1"/>
      <c r="H3" s="1"/>
      <c r="I3" s="2"/>
      <c r="J3" s="1"/>
    </row>
    <row r="4" spans="1:10" ht="23.25">
      <c r="A4" s="3" t="str">
        <f>IF(Calculateur!C95=TRUE,Calculateur!A86,Calculateur!C86)</f>
        <v>Tragen Sie die steuerbaren Elemente und die Steuerfüsse der Gemeinden und Pfarreien (grüne Zellen) ein:</v>
      </c>
      <c r="B4" s="3"/>
      <c r="C4" s="1"/>
      <c r="D4" s="1"/>
      <c r="E4" s="1"/>
      <c r="F4" s="1"/>
      <c r="G4" s="1"/>
      <c r="H4" s="1"/>
      <c r="I4" s="2"/>
      <c r="J4" s="4"/>
    </row>
    <row r="5" spans="1:10" ht="15.75">
      <c r="A5" s="5" t="str">
        <f>IF(Calculateur!C95=TRUE,Calculateur!A87,Calculateur!C87)</f>
        <v>(Weiter mit der Maus oder Taste TAB)</v>
      </c>
      <c r="B5" s="5"/>
      <c r="C5" s="6"/>
      <c r="D5" s="6"/>
      <c r="E5" s="6"/>
      <c r="F5" s="6"/>
      <c r="G5" s="6"/>
      <c r="H5" s="6"/>
      <c r="I5" s="6"/>
      <c r="J5" s="4"/>
    </row>
    <row r="6" spans="1:10" ht="15.75">
      <c r="A6" s="5"/>
      <c r="B6" s="6">
        <f>IF(AND(Calculateur!J97="",Calculateur!J98="",Calculateur!J99=""),"",IF(Calculateur!C95=TRUE,Calculateur!A136,Calculateur!C136))</f>
      </c>
      <c r="C6" s="6"/>
      <c r="D6" s="6"/>
      <c r="E6" s="6"/>
      <c r="F6" s="6"/>
      <c r="G6" s="6"/>
      <c r="H6" s="6"/>
      <c r="I6" s="6"/>
      <c r="J6" s="4"/>
    </row>
    <row r="7" spans="1:10" ht="16.5" thickBot="1">
      <c r="A7" s="7" t="str">
        <f>IF(Calculateur!C95=TRUE,Calculateur!A88,Calculateur!C88)</f>
        <v>Tragen Sie ein:</v>
      </c>
      <c r="B7" s="7"/>
      <c r="C7" s="340" t="str">
        <f>IF(Calculateur!$C$95=TRUE,Calculateur!$A$102,Calculateur!$C$102)</f>
        <v>&gt;     Steuerbares</v>
      </c>
      <c r="D7" s="340"/>
      <c r="E7" s="5"/>
      <c r="F7" s="341" t="str">
        <f>IF(Calculateur!$C$95=TRUE,Calculateur!$A$104,Calculateur!$C$104)</f>
        <v>&gt;     voraussichtlicher massgebender Satz</v>
      </c>
      <c r="G7" s="341"/>
      <c r="H7" s="280"/>
      <c r="I7" s="278" t="str">
        <f>IF(Calculateur!$C$95=TRUE,Calculateur!$A$104,Calculateur!$C$105)</f>
        <v>&gt;     voraussichtlicher massgebender Satz</v>
      </c>
      <c r="J7" s="269"/>
    </row>
    <row r="8" spans="1:10" ht="15.75" thickBot="1">
      <c r="A8" s="8" t="str">
        <f>IF(Calculateur!C95=TRUE,Calculateur!A97,Calculateur!C97)</f>
        <v>&gt;     Ihr Einkommen</v>
      </c>
      <c r="B8" s="8"/>
      <c r="C8" s="343"/>
      <c r="D8" s="344"/>
      <c r="E8" s="240"/>
      <c r="F8" s="328">
        <f>C8</f>
        <v>0</v>
      </c>
      <c r="G8" s="328"/>
      <c r="H8" s="279"/>
      <c r="I8" s="277"/>
      <c r="J8" s="275"/>
    </row>
    <row r="9" spans="1:10" ht="15.75" thickBot="1">
      <c r="A9" s="8" t="str">
        <f>IF(Calculateur!C95=TRUE,Calculateur!A98,Calculateur!C98)</f>
        <v>&gt;     Ihr Vermögen</v>
      </c>
      <c r="B9" s="8"/>
      <c r="C9" s="343"/>
      <c r="D9" s="345"/>
      <c r="E9" s="240"/>
      <c r="F9" s="328">
        <f>C9</f>
        <v>0</v>
      </c>
      <c r="G9" s="328"/>
      <c r="H9" s="279"/>
      <c r="I9" s="276"/>
      <c r="J9" s="275"/>
    </row>
    <row r="10" spans="1:10" ht="15.75" thickBot="1">
      <c r="A10" s="8" t="str">
        <f>IF(Calculateur!C95=TRUE,Calculateur!A99,Calculateur!C99)</f>
        <v>&gt;     Ihr Einkommen DBSt</v>
      </c>
      <c r="B10" s="8"/>
      <c r="C10" s="346"/>
      <c r="D10" s="347"/>
      <c r="E10" s="240"/>
      <c r="F10" s="328">
        <f>C10</f>
        <v>0</v>
      </c>
      <c r="G10" s="328"/>
      <c r="H10" s="279"/>
      <c r="I10" s="276"/>
      <c r="J10" s="275"/>
    </row>
    <row r="11" spans="1:10" ht="15.75" thickBot="1">
      <c r="A11" s="8"/>
      <c r="B11" s="289" t="str">
        <f>Calculateur!J100</f>
        <v>         Tragen Sie bitte Ihre Situation ein!</v>
      </c>
      <c r="C11" s="286"/>
      <c r="D11" s="287"/>
      <c r="E11" s="288"/>
      <c r="F11" s="288"/>
      <c r="G11" s="288"/>
      <c r="H11" s="288"/>
      <c r="I11" s="288"/>
      <c r="J11" s="5"/>
    </row>
    <row r="12" spans="1:10" ht="16.5">
      <c r="A12" s="8" t="str">
        <f>IF(Calculateur!C95=TRUE,Calculateur!A100,Calculateur!C100)</f>
        <v>&gt;     die Ziffer, die Ihrer persönlichen Situation entspricht</v>
      </c>
      <c r="B12" s="339" t="str">
        <f>Calculateur!K100</f>
        <v>&gt;</v>
      </c>
      <c r="C12" s="324"/>
      <c r="D12" s="325"/>
      <c r="F12" s="10">
        <v>1</v>
      </c>
      <c r="G12" s="270" t="str">
        <f>IF(Calculateur!C95=TRUE,Calculateur!A89,Calculateur!C89)</f>
        <v>Alleinstehende Person ohne Kinderunterhaltspflicht</v>
      </c>
      <c r="H12" s="270"/>
      <c r="I12" s="271"/>
      <c r="J12" s="5"/>
    </row>
    <row r="13" spans="1:10" ht="17.25" thickBot="1">
      <c r="A13" s="8" t="str">
        <f>IF(Calculateur!C95=TRUE,Calculateur!A101,Calculateur!C101)</f>
        <v>       (siehe blaue Einrahmung rechts)</v>
      </c>
      <c r="B13" s="339"/>
      <c r="C13" s="326"/>
      <c r="D13" s="327"/>
      <c r="F13" s="11">
        <v>2</v>
      </c>
      <c r="G13" s="272" t="str">
        <f>IF(Calculateur!C95=TRUE,Calculateur!A90,Calculateur!C90)</f>
        <v>Verheiratete Person oder Einelternfamilie mit Kinderunterhaltspflicht</v>
      </c>
      <c r="H13" s="272"/>
      <c r="I13" s="273"/>
      <c r="J13" s="5"/>
    </row>
    <row r="14" spans="1:10" ht="15.75" thickBot="1">
      <c r="A14" s="8" t="str">
        <f>IF(Calculateur!C95=TRUE,Calculateur!A103,Calculateur!C103)</f>
        <v>&gt;     Anzahl der Kinder </v>
      </c>
      <c r="B14" s="291">
        <f>Calculateur!K103</f>
      </c>
      <c r="C14" s="330"/>
      <c r="D14" s="331"/>
      <c r="E14" s="329"/>
      <c r="F14" s="329"/>
      <c r="G14" s="329"/>
      <c r="H14" s="329"/>
      <c r="I14" s="329"/>
      <c r="J14" s="5"/>
    </row>
    <row r="15" spans="1:10" ht="15.75" thickBot="1">
      <c r="A15" s="281"/>
      <c r="B15" s="292">
        <f>Calculateur!J103</f>
      </c>
      <c r="C15" s="301"/>
      <c r="D15" s="281"/>
      <c r="E15" s="281"/>
      <c r="F15" s="281"/>
      <c r="G15" s="281"/>
      <c r="H15" s="281"/>
      <c r="I15" s="281"/>
      <c r="J15" s="5"/>
    </row>
    <row r="16" spans="1:10" ht="15.75" thickBot="1">
      <c r="A16" s="12" t="str">
        <f>IF(Calculateur!C95=TRUE,Calculateur!A106,Calculateur!C106)</f>
        <v>&gt;     Steuerfuss der Gemeindesteuer</v>
      </c>
      <c r="B16" s="12"/>
      <c r="C16" s="164"/>
      <c r="D16" s="13" t="s">
        <v>0</v>
      </c>
      <c r="E16" s="342">
        <f>Calculateur!J106</f>
      </c>
      <c r="F16" s="338"/>
      <c r="G16" s="338"/>
      <c r="H16" s="338"/>
      <c r="I16" s="338"/>
      <c r="J16" s="5"/>
    </row>
    <row r="17" spans="1:10" ht="15.75" thickBot="1">
      <c r="A17" s="12" t="str">
        <f>IF(Calculateur!C95=TRUE,Calculateur!A107,Calculateur!C107)</f>
        <v>&gt;     Steuerfuss der Kirchensteuer für das Einkommen</v>
      </c>
      <c r="B17" s="12"/>
      <c r="C17" s="164"/>
      <c r="D17" s="13" t="s">
        <v>0</v>
      </c>
      <c r="E17" s="342">
        <f>Calculateur!J107</f>
      </c>
      <c r="F17" s="338"/>
      <c r="G17" s="338"/>
      <c r="H17" s="338"/>
      <c r="I17" s="338"/>
      <c r="J17" s="5"/>
    </row>
    <row r="18" spans="1:10" ht="15.75" thickBot="1">
      <c r="A18" s="12" t="str">
        <f>IF(Calculateur!C95=TRUE,Calculateur!A108,Calculateur!C108)</f>
        <v>&gt;     Steuerfuss der Kirchensteuer für das Vermögen</v>
      </c>
      <c r="B18" s="12"/>
      <c r="C18" s="164"/>
      <c r="D18" s="13" t="s">
        <v>0</v>
      </c>
      <c r="E18" s="337"/>
      <c r="F18" s="338"/>
      <c r="G18" s="338"/>
      <c r="H18" s="338"/>
      <c r="I18" s="338"/>
      <c r="J18" s="5"/>
    </row>
    <row r="19" spans="1:10" ht="16.5" thickBot="1">
      <c r="A19" s="14"/>
      <c r="B19" s="14"/>
      <c r="C19" s="15"/>
      <c r="D19" s="15"/>
      <c r="E19" s="15"/>
      <c r="F19" s="15"/>
      <c r="G19" s="5"/>
      <c r="H19" s="5"/>
      <c r="I19" s="267"/>
      <c r="J19" s="5"/>
    </row>
    <row r="20" spans="1:9" s="5" customFormat="1" ht="22.5" customHeight="1" thickBot="1">
      <c r="A20" s="332" t="str">
        <f>Calculateur!C123</f>
        <v>falsche Eintragung…</v>
      </c>
      <c r="B20" s="333"/>
      <c r="C20" s="333"/>
      <c r="D20" s="333"/>
      <c r="E20" s="333"/>
      <c r="F20" s="333"/>
      <c r="G20" s="333"/>
      <c r="H20" s="333"/>
      <c r="I20" s="334"/>
    </row>
    <row r="21" spans="1:9" s="5" customFormat="1" ht="27.75" customHeight="1">
      <c r="A21" s="166" t="str">
        <f>IF(Calculateur!C95=TRUE,Calculateur!A116,Calculateur!C116)</f>
        <v>Zu bezahlende Steuern :</v>
      </c>
      <c r="B21" s="167" t="s">
        <v>0</v>
      </c>
      <c r="C21" s="168" t="str">
        <f>Calculateur!D116</f>
        <v>für das Einkommen</v>
      </c>
      <c r="D21" s="169"/>
      <c r="E21" s="170" t="s">
        <v>0</v>
      </c>
      <c r="F21" s="241"/>
      <c r="G21" s="249" t="str">
        <f>Calculateur!H116</f>
        <v> und für das Vermögen</v>
      </c>
      <c r="H21" s="243"/>
      <c r="I21" s="171" t="str">
        <f>Calculateur!K116</f>
        <v>Total</v>
      </c>
    </row>
    <row r="22" spans="1:9" s="5" customFormat="1" ht="21.75" customHeight="1">
      <c r="A22" s="16" t="str">
        <f>IF(Calculateur!C95=TRUE,Calculateur!A117,Calculateur!C117)</f>
        <v>Steuerbetrag der Kantonssteuer</v>
      </c>
      <c r="B22" s="17">
        <f>Calculateur!F117</f>
      </c>
      <c r="C22" s="313" t="str">
        <f>Calculateur!D117</f>
        <v>falsche Eintragung…</v>
      </c>
      <c r="D22" s="314"/>
      <c r="E22" s="162">
        <f>Calculateur!I117</f>
      </c>
      <c r="F22" s="335" t="str">
        <f>Calculateur!H117</f>
        <v>falsche Eintragung…</v>
      </c>
      <c r="G22" s="336"/>
      <c r="H22" s="244"/>
      <c r="I22" s="172" t="str">
        <f>Calculateur!K117</f>
        <v>falsche Eintragung…</v>
      </c>
    </row>
    <row r="23" spans="1:9" s="5" customFormat="1" ht="21.75" customHeight="1">
      <c r="A23" s="16" t="str">
        <f>IF(Calculateur!C95=TRUE,Calculateur!A118,Calculateur!C118)</f>
        <v>Steuerbetrag der Gemeindesteuer</v>
      </c>
      <c r="B23" s="17">
        <f>Calculateur!F118</f>
      </c>
      <c r="C23" s="313" t="str">
        <f>Calculateur!D118</f>
        <v>falsche Eintragung…</v>
      </c>
      <c r="D23" s="314"/>
      <c r="E23" s="162">
        <f>Calculateur!I118</f>
      </c>
      <c r="F23" s="335" t="str">
        <f>Calculateur!H118</f>
        <v>falsche Eintragung…</v>
      </c>
      <c r="G23" s="336"/>
      <c r="H23" s="244"/>
      <c r="I23" s="172" t="str">
        <f>Calculateur!K118</f>
        <v>falsche Eintragung…</v>
      </c>
    </row>
    <row r="24" spans="1:9" s="5" customFormat="1" ht="21.75" customHeight="1">
      <c r="A24" s="16" t="str">
        <f>IF(Calculateur!C95=TRUE,Calculateur!A119,Calculateur!C119)</f>
        <v>Steuerbetrag der Kirchensteuer</v>
      </c>
      <c r="B24" s="17">
        <f>Calculateur!F119</f>
      </c>
      <c r="C24" s="313" t="str">
        <f>Calculateur!D119</f>
        <v>falsche Eintragung…</v>
      </c>
      <c r="D24" s="314"/>
      <c r="E24" s="162">
        <f>Calculateur!I119</f>
      </c>
      <c r="F24" s="335" t="str">
        <f>Calculateur!H119</f>
        <v>falsche Eintragung…</v>
      </c>
      <c r="G24" s="336"/>
      <c r="H24" s="244"/>
      <c r="I24" s="172" t="str">
        <f>Calculateur!K119</f>
        <v>falsche Eintragung…</v>
      </c>
    </row>
    <row r="25" spans="1:9" s="5" customFormat="1" ht="21.75" customHeight="1">
      <c r="A25" s="16" t="str">
        <f>IF(Calculateur!C95=TRUE,Calculateur!A120,Calculateur!C120)</f>
        <v>Steuerbetrag der direkten Bundessteuer (DBSt)</v>
      </c>
      <c r="B25" s="18"/>
      <c r="C25" s="313" t="str">
        <f>Calculateur!D120</f>
        <v>falsche Eintragung…</v>
      </c>
      <c r="D25" s="314"/>
      <c r="E25" s="19"/>
      <c r="F25" s="320" t="str">
        <f>Calculateur!H120</f>
        <v>falsche Eintragung…</v>
      </c>
      <c r="G25" s="321"/>
      <c r="H25" s="244"/>
      <c r="I25" s="172" t="str">
        <f>Calculateur!K120</f>
        <v>falsche Eintragung…</v>
      </c>
    </row>
    <row r="26" spans="1:9" s="5" customFormat="1" ht="21.75" customHeight="1" thickBot="1">
      <c r="A26" s="16" t="str">
        <f>IF(Calculateur!C95=TRUE,Calculateur!A121,Calculateur!C121)</f>
        <v>Total der Steuern</v>
      </c>
      <c r="B26" s="19"/>
      <c r="C26" s="316" t="str">
        <f>Calculateur!F121</f>
        <v>falsche Eintragung…</v>
      </c>
      <c r="D26" s="317"/>
      <c r="E26" s="163"/>
      <c r="F26" s="322" t="str">
        <f>Calculateur!I121</f>
        <v>falsche Eintragung…</v>
      </c>
      <c r="G26" s="323"/>
      <c r="H26" s="245"/>
      <c r="I26" s="173" t="str">
        <f>Calculateur!K121</f>
        <v>falsche Eintragung…</v>
      </c>
    </row>
    <row r="27" spans="1:9" s="5" customFormat="1" ht="23.25" customHeight="1" thickBot="1" thickTop="1">
      <c r="A27" s="20"/>
      <c r="B27" s="21"/>
      <c r="C27" s="318" t="str">
        <f>Calculateur!D122</f>
        <v> </v>
      </c>
      <c r="D27" s="318"/>
      <c r="E27" s="318"/>
      <c r="F27" s="318"/>
      <c r="G27" s="318"/>
      <c r="H27" s="318"/>
      <c r="I27" s="319"/>
    </row>
    <row r="28" spans="1:3" s="5" customFormat="1" ht="15.75" customHeight="1">
      <c r="A28" s="5">
        <f>IF(AND(C14&gt;0,C12=2),IF(Calculateur!C95=TRUE,Calculateur!A131,Calculateur!C131),"")</f>
      </c>
      <c r="B28" s="302">
        <f>IF((INT(C14)-C14)&lt;0,IF(OR(Calculateur!J100=A143,Calculateur!J100=C143),"####",""),IF(AND(C14&gt;0,C12=2),C14*Calculateur!J49,""))</f>
      </c>
      <c r="C28" s="5">
        <f>IF(AND(C14&gt;0,C12=2),IF(Calculateur!C95=TRUE,Calculateur!A132,Calculateur!C132),"")</f>
      </c>
    </row>
    <row r="29" spans="1:9" s="5" customFormat="1" ht="21.75" customHeight="1">
      <c r="A29" s="165" t="str">
        <f>IF(Calculateur!C95=TRUE,Calculateur!A149,Calculateur!C149)</f>
        <v>Bemerkungen :</v>
      </c>
      <c r="B29"/>
      <c r="C29" s="22"/>
      <c r="D29" s="22"/>
      <c r="E29" s="22"/>
      <c r="F29" s="22"/>
      <c r="G29" s="22"/>
      <c r="H29" s="22"/>
      <c r="I29" s="22"/>
    </row>
    <row r="30" spans="1:9" s="23" customFormat="1" ht="19.5" customHeight="1">
      <c r="A30" s="315" t="str">
        <f>IF(Calculateur!C95=TRUE,Calculateur!A150,Calculateur!C150)</f>
        <v>Die Steuerfüsse der Kantonssteuer 2012 sind auf 100.0 % für die Einkommenssteuer und auf 100.0 % für die Vermögenssteuer festgesetzt worden.</v>
      </c>
      <c r="B30" s="315"/>
      <c r="C30" s="315"/>
      <c r="D30" s="315"/>
      <c r="E30" s="315"/>
      <c r="F30" s="315"/>
      <c r="G30" s="315"/>
      <c r="H30" s="315"/>
      <c r="I30" s="315"/>
    </row>
    <row r="31" spans="1:9" s="23" customFormat="1" ht="19.5" customHeight="1">
      <c r="A31" s="315" t="str">
        <f>IF(Calculateur!C95=TRUE,Calculateur!A151,Calculateur!C151)</f>
        <v>Eine Liste mit den verschiedenen Steuerfüssen für die Gemeinde- und Kirchensteuer kann an folgender Adresse eingesehen werden (neuer Stand 2012 noch nicht verfügbar) :</v>
      </c>
      <c r="B31" s="315"/>
      <c r="C31" s="315"/>
      <c r="D31" s="315"/>
      <c r="E31" s="315"/>
      <c r="F31" s="315"/>
      <c r="G31" s="315"/>
      <c r="H31" s="315"/>
      <c r="I31" s="315"/>
    </row>
    <row r="32" spans="1:9" s="23" customFormat="1" ht="19.5" customHeight="1">
      <c r="A32" s="9" t="str">
        <f>IF(Calculateur!C95=TRUE,Calculateur!A152,Calculateur!C152)</f>
        <v>Steuerfüsse der Gemeindesteuer :</v>
      </c>
      <c r="B32" s="175"/>
      <c r="C32" s="175"/>
      <c r="D32" s="174"/>
      <c r="E32" s="174"/>
      <c r="F32" s="174"/>
      <c r="G32" s="174"/>
      <c r="H32" s="174"/>
      <c r="I32" s="174"/>
    </row>
    <row r="33" spans="1:9" s="5" customFormat="1" ht="23.25" customHeight="1">
      <c r="A33" s="9" t="str">
        <f>IF(Calculateur!C95=TRUE,Calculateur!A153,Calculateur!C153)</f>
        <v>Steuerfüsse der Kirchensteuer :</v>
      </c>
      <c r="B33" s="175"/>
      <c r="C33" s="175"/>
      <c r="D33" s="22"/>
      <c r="E33" s="22"/>
      <c r="F33" s="22"/>
      <c r="G33" s="22"/>
      <c r="H33" s="22"/>
      <c r="I33" s="22"/>
    </row>
    <row r="34" ht="4.5" customHeight="1" hidden="1"/>
    <row r="35" ht="4.5" customHeight="1" hidden="1"/>
    <row r="36" ht="4.5" customHeight="1" hidden="1"/>
  </sheetData>
  <sheetProtection password="DACD" sheet="1" objects="1" scenarios="1" selectLockedCells="1"/>
  <mergeCells count="29">
    <mergeCell ref="B12:B13"/>
    <mergeCell ref="C7:D7"/>
    <mergeCell ref="F7:G7"/>
    <mergeCell ref="E16:I16"/>
    <mergeCell ref="E17:I17"/>
    <mergeCell ref="C8:D8"/>
    <mergeCell ref="C9:D9"/>
    <mergeCell ref="F8:G8"/>
    <mergeCell ref="F9:G9"/>
    <mergeCell ref="C10:D10"/>
    <mergeCell ref="C12:D13"/>
    <mergeCell ref="F10:G10"/>
    <mergeCell ref="E14:I14"/>
    <mergeCell ref="C14:D14"/>
    <mergeCell ref="C24:D24"/>
    <mergeCell ref="A20:I20"/>
    <mergeCell ref="F22:G22"/>
    <mergeCell ref="F23:G23"/>
    <mergeCell ref="F24:G24"/>
    <mergeCell ref="E18:I18"/>
    <mergeCell ref="C22:D22"/>
    <mergeCell ref="C23:D23"/>
    <mergeCell ref="A31:I31"/>
    <mergeCell ref="C25:D25"/>
    <mergeCell ref="C26:D26"/>
    <mergeCell ref="C27:I27"/>
    <mergeCell ref="A30:I30"/>
    <mergeCell ref="F25:G25"/>
    <mergeCell ref="F26:G26"/>
  </mergeCells>
  <printOptions/>
  <pageMargins left="0.3937007874015748" right="0.3937007874015748" top="0.58" bottom="0.4" header="0.5118110236220472" footer="0.31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59"/>
  <sheetViews>
    <sheetView zoomScale="75" zoomScaleNormal="75" zoomScalePageLayoutView="0" workbookViewId="0" topLeftCell="A28">
      <selection activeCell="D151" sqref="D151"/>
    </sheetView>
  </sheetViews>
  <sheetFormatPr defaultColWidth="11.421875" defaultRowHeight="12.75"/>
  <cols>
    <col min="1" max="1" width="76.140625" style="0" customWidth="1"/>
    <col min="2" max="2" width="4.140625" style="0" customWidth="1"/>
    <col min="3" max="3" width="77.00390625" style="0" customWidth="1"/>
    <col min="4" max="4" width="43.28125" style="0" customWidth="1"/>
    <col min="5" max="5" width="12.8515625" style="0" customWidth="1"/>
    <col min="6" max="7" width="22.140625" style="0" customWidth="1"/>
    <col min="8" max="8" width="21.140625" style="0" customWidth="1"/>
    <col min="9" max="9" width="23.140625" style="0" customWidth="1"/>
    <col min="10" max="10" width="25.28125" style="0" customWidth="1"/>
    <col min="11" max="11" width="26.28125" style="0" customWidth="1"/>
  </cols>
  <sheetData>
    <row r="1" spans="1:11" ht="23.25">
      <c r="A1" s="416" t="s">
        <v>195</v>
      </c>
      <c r="B1" s="416"/>
      <c r="C1" s="416"/>
      <c r="D1" s="416"/>
      <c r="E1" s="24"/>
      <c r="F1" s="24"/>
      <c r="G1" s="24"/>
      <c r="H1" s="24"/>
      <c r="I1" s="24"/>
      <c r="J1" s="24"/>
      <c r="K1" s="24"/>
    </row>
    <row r="2" spans="1:11" ht="18">
      <c r="A2" s="417" t="s">
        <v>1</v>
      </c>
      <c r="B2" s="417"/>
      <c r="C2" s="417"/>
      <c r="D2" s="417"/>
      <c r="E2" s="25"/>
      <c r="F2" s="25"/>
      <c r="G2" s="25"/>
      <c r="H2" s="25"/>
      <c r="I2" s="25"/>
      <c r="J2" s="25"/>
      <c r="K2" s="25"/>
    </row>
    <row r="3" spans="1:11" ht="18">
      <c r="A3" s="418"/>
      <c r="B3" s="418"/>
      <c r="C3" s="418"/>
      <c r="D3" s="418"/>
      <c r="E3" s="26"/>
      <c r="F3" s="26"/>
      <c r="G3" s="26"/>
      <c r="H3" s="26"/>
      <c r="I3" s="26"/>
      <c r="J3" s="26"/>
      <c r="K3" s="26"/>
    </row>
    <row r="4" spans="1:11" ht="18" customHeight="1">
      <c r="A4" s="419" t="s">
        <v>194</v>
      </c>
      <c r="B4" s="419"/>
      <c r="C4" s="419"/>
      <c r="D4" s="419"/>
      <c r="E4" s="419"/>
      <c r="F4" s="419"/>
      <c r="G4" s="248"/>
      <c r="H4" s="27"/>
      <c r="I4" s="27"/>
      <c r="J4" s="27"/>
      <c r="K4" s="27"/>
    </row>
    <row r="5" spans="1:11" ht="15.75">
      <c r="A5" s="194"/>
      <c r="B5" s="194"/>
      <c r="C5" s="28"/>
      <c r="D5" s="29"/>
      <c r="E5" s="29"/>
      <c r="F5" s="29"/>
      <c r="G5" s="29"/>
      <c r="H5" s="29"/>
      <c r="I5" s="29"/>
      <c r="J5" s="29"/>
      <c r="K5" s="29"/>
    </row>
    <row r="6" spans="1:11" ht="15.75">
      <c r="A6" s="195"/>
      <c r="B6" s="195"/>
      <c r="C6" s="415"/>
      <c r="D6" s="415"/>
      <c r="E6" s="415"/>
      <c r="F6" s="415"/>
      <c r="G6" s="415"/>
      <c r="H6" s="415"/>
      <c r="I6" s="415"/>
      <c r="J6" s="415"/>
      <c r="K6" s="415"/>
    </row>
    <row r="7" spans="1:11" ht="18.75" thickBot="1">
      <c r="A7" s="196"/>
      <c r="B7" s="196"/>
      <c r="C7" s="30"/>
      <c r="D7" s="31"/>
      <c r="E7" s="31"/>
      <c r="F7" s="31"/>
      <c r="G7" s="31"/>
      <c r="H7" s="31"/>
      <c r="I7" s="31"/>
      <c r="J7" s="31"/>
      <c r="K7" s="31"/>
    </row>
    <row r="8" spans="1:11" ht="13.5" thickBot="1">
      <c r="A8" s="32"/>
      <c r="B8" s="32"/>
      <c r="C8" s="392" t="s">
        <v>3</v>
      </c>
      <c r="D8" s="393"/>
      <c r="E8" s="393"/>
      <c r="F8" s="394"/>
      <c r="G8" s="247"/>
      <c r="H8" s="392" t="s">
        <v>4</v>
      </c>
      <c r="I8" s="393"/>
      <c r="J8" s="394"/>
      <c r="K8" s="33"/>
    </row>
    <row r="9" spans="1:11" ht="13.5" thickBot="1">
      <c r="A9" s="32"/>
      <c r="B9" s="32"/>
      <c r="C9" s="34" t="s">
        <v>5</v>
      </c>
      <c r="D9" s="395">
        <f>D97</f>
        <v>0</v>
      </c>
      <c r="E9" s="396"/>
      <c r="F9" s="397"/>
      <c r="G9" s="250"/>
      <c r="H9" s="37" t="s">
        <v>5</v>
      </c>
      <c r="I9" s="398">
        <f>D99</f>
        <v>0</v>
      </c>
      <c r="J9" s="399"/>
      <c r="K9" s="33"/>
    </row>
    <row r="10" spans="1:11" ht="13.5" thickBot="1">
      <c r="A10" s="32"/>
      <c r="B10" s="32"/>
      <c r="C10" s="38" t="s">
        <v>6</v>
      </c>
      <c r="D10" s="403">
        <f>D98</f>
        <v>0</v>
      </c>
      <c r="E10" s="404"/>
      <c r="F10" s="405"/>
      <c r="G10" s="36"/>
      <c r="H10" s="38"/>
      <c r="I10" s="35"/>
      <c r="J10" s="36"/>
      <c r="K10" s="33"/>
    </row>
    <row r="11" spans="1:13" ht="12.75">
      <c r="A11" s="32"/>
      <c r="B11" s="32"/>
      <c r="C11" s="406" t="s">
        <v>7</v>
      </c>
      <c r="D11" s="407"/>
      <c r="E11" s="39"/>
      <c r="F11" s="410" t="s">
        <v>146</v>
      </c>
      <c r="G11" s="410" t="s">
        <v>147</v>
      </c>
      <c r="H11" s="422" t="s">
        <v>8</v>
      </c>
      <c r="I11" s="423"/>
      <c r="J11" s="420" t="s">
        <v>9</v>
      </c>
      <c r="K11" s="421"/>
      <c r="M11" s="224" t="s">
        <v>124</v>
      </c>
    </row>
    <row r="12" spans="1:13" ht="12.75">
      <c r="A12" s="32"/>
      <c r="B12" s="32"/>
      <c r="C12" s="408"/>
      <c r="D12" s="409"/>
      <c r="E12" s="40"/>
      <c r="F12" s="411"/>
      <c r="G12" s="411"/>
      <c r="H12" s="41" t="s">
        <v>10</v>
      </c>
      <c r="I12" s="42" t="s">
        <v>11</v>
      </c>
      <c r="J12" s="41" t="s">
        <v>10</v>
      </c>
      <c r="K12" s="42" t="s">
        <v>11</v>
      </c>
      <c r="M12" t="s">
        <v>125</v>
      </c>
    </row>
    <row r="13" spans="1:13" ht="12.75">
      <c r="A13" s="32"/>
      <c r="B13" s="32"/>
      <c r="C13" s="43" t="s">
        <v>12</v>
      </c>
      <c r="D13" s="44"/>
      <c r="E13" s="45"/>
      <c r="F13" s="46">
        <f>IF(D9&lt;0,0,D9)</f>
        <v>0</v>
      </c>
      <c r="G13" s="46">
        <f>IF(INT(User!C8)&lt;0,0,INT(User!C8))</f>
        <v>0</v>
      </c>
      <c r="H13" s="47">
        <f>VLOOKUP(FLOOR(F13,100),Calculateur!$C$30:$F$41,2)+(FLOOR(F13,100)-VLOOKUP(FLOOR(F13,100),Calculateur!$C$30:$F$41,1))/100*VLOOKUP(FLOOR(F13,100),Calculateur!$C$30:$F$41,4)</f>
        <v>0</v>
      </c>
      <c r="I13" s="48">
        <f>ROUND(FLOOR(G13,100)*H13/100*20,0)/20</f>
        <v>0</v>
      </c>
      <c r="J13" s="49">
        <f>IF(AND(F13&gt;=C31,F13&lt;=(C31/J48)),1,VLOOKUP(FLOOR((FLOOR(F13,100)*J48),100),Calculateur!$C$30:$F$41,2)+(FLOOR(FLOOR((FLOOR(F13,100)*J48),100),100)-VLOOKUP(FLOOR((FLOOR(F13,100)*J48),100),Calculateur!$C$30:$F$41,1))/100*VLOOKUP(FLOOR((FLOOR(F13,100)*J48),100),Calculateur!$C$30:$F$41,4))</f>
        <v>0</v>
      </c>
      <c r="K13" s="50">
        <f>ROUND(FLOOR(G13,100)*J13/100*20,0)/20</f>
        <v>0</v>
      </c>
      <c r="M13" t="s">
        <v>126</v>
      </c>
    </row>
    <row r="14" spans="1:11" ht="12.75">
      <c r="A14" s="32"/>
      <c r="B14" s="32"/>
      <c r="C14" s="51" t="s">
        <v>171</v>
      </c>
      <c r="D14" s="52"/>
      <c r="E14" s="53"/>
      <c r="F14" s="54">
        <f>IF(I9&lt;0,0,I9)</f>
        <v>0</v>
      </c>
      <c r="G14" s="46">
        <f>IF(INT(User!C10)&lt;0,0,INT(User!C10))</f>
        <v>0</v>
      </c>
      <c r="H14" s="55">
        <f>IF(I14=0,0,I14/FLOOR(F14,100)*100)</f>
        <v>0</v>
      </c>
      <c r="I14" s="56">
        <f>IF(ABS(F14)&gt;0,ROUNDDOWN((FLOOR(VLOOKUP(FLOOR(F14,100),$C$46:$F$57,2)+(FLOOR(F14,100)-VLOOKUP(FLOOR(F14,100),$C$46:$F$57,1))/100*VLOOKUP(FLOOR(F14,100),$C$46:$F$57,4),0.05))*(FLOOR(G14,100)/FLOOR(F14,100))*20,0)/20,FLOOR(VLOOKUP(FLOOR(F14,100),$C$46:$F$57,2)+(FLOOR(F14,100)-VLOOKUP(FLOOR(F14,100),$C$46:$F$57,1))/100*VLOOKUP(FLOOR(F14,100),$C$46:$F$57,4),0.05))</f>
        <v>0</v>
      </c>
      <c r="J14" s="57">
        <f>IF(K14=0,0,K14/F14*100)</f>
        <v>0</v>
      </c>
      <c r="K14" s="58">
        <f>IF(ABS(F14)&gt;0,ROUNDDOWN((FLOOR(VLOOKUP(FLOOR(F14,100),$C$62:$F$76,2)+(FLOOR(F14,100)-VLOOKUP(F14,$C$62:$F$76,1))/100*VLOOKUP(FLOOR(F14,100),$C$62:$F$76,4),0.005))*(FLOOR(G14,100)/FLOOR(F14,100))*20,0)/20,FLOOR(VLOOKUP(FLOOR(F14,100),$C$62:$F$76,2)+(FLOOR(F14,100)-VLOOKUP(FLOOR(F14,100),$C$62:$F$76,1))/100*VLOOKUP(FLOOR(F14,100),$C$62:$F$76,4),0.05))</f>
        <v>0</v>
      </c>
    </row>
    <row r="15" spans="1:11" ht="12.75">
      <c r="A15" s="32"/>
      <c r="B15" s="32"/>
      <c r="C15" s="298" t="s">
        <v>172</v>
      </c>
      <c r="D15" s="299"/>
      <c r="E15" s="142"/>
      <c r="F15" s="54"/>
      <c r="G15" s="46"/>
      <c r="H15" s="55"/>
      <c r="I15" s="56">
        <f>I14</f>
        <v>0</v>
      </c>
      <c r="J15" s="57"/>
      <c r="K15" s="58">
        <f>IF(K14-(User!C14*Calculateur!J49)&gt;0,K14-(User!C14*Calculateur!J49),0)</f>
        <v>0</v>
      </c>
    </row>
    <row r="16" spans="1:13" ht="12.75">
      <c r="A16" s="32"/>
      <c r="B16" s="32"/>
      <c r="C16" s="59" t="s">
        <v>13</v>
      </c>
      <c r="D16" s="60"/>
      <c r="E16" s="61"/>
      <c r="F16" s="54">
        <f>IF(D10&lt;0,0,D10)</f>
        <v>0</v>
      </c>
      <c r="G16" s="46">
        <f>IF(INT(User!C9)&lt;0,0,INT(User!C9))</f>
        <v>0</v>
      </c>
      <c r="H16" s="62">
        <f>VLOOKUP(FLOOR(F16,100),Calculateur!$I$30:$J$46,2)</f>
        <v>0</v>
      </c>
      <c r="I16" s="63">
        <f>ROUND(FLOOR(G16,100)*H16/1000*20,0)/20</f>
        <v>0</v>
      </c>
      <c r="J16" s="64">
        <f>VLOOKUP(FLOOR(F16,100),Calculateur!$I$30:$J$46,2)</f>
        <v>0</v>
      </c>
      <c r="K16" s="65">
        <f>IF(F16&lt;35000,0,(ROUND(FLOOR(G16,100)*J16/1000*20,0)/20))</f>
        <v>0</v>
      </c>
      <c r="M16" s="224" t="s">
        <v>129</v>
      </c>
    </row>
    <row r="17" spans="1:11" ht="12.75">
      <c r="A17" s="32"/>
      <c r="B17" s="32"/>
      <c r="C17" s="66"/>
      <c r="D17" s="67"/>
      <c r="E17" s="67"/>
      <c r="F17" s="68"/>
      <c r="G17" s="68"/>
      <c r="H17" s="69"/>
      <c r="I17" s="70"/>
      <c r="J17" s="71"/>
      <c r="K17" s="72"/>
    </row>
    <row r="18" spans="1:13" ht="12.75">
      <c r="A18" s="32"/>
      <c r="B18" s="32"/>
      <c r="C18" s="380" t="s">
        <v>14</v>
      </c>
      <c r="D18" s="381"/>
      <c r="E18" s="73"/>
      <c r="F18" s="412" t="s">
        <v>15</v>
      </c>
      <c r="G18" s="413"/>
      <c r="H18" s="413"/>
      <c r="I18" s="413"/>
      <c r="J18" s="413"/>
      <c r="K18" s="414"/>
      <c r="M18" t="s">
        <v>131</v>
      </c>
    </row>
    <row r="19" spans="1:13" ht="12.75">
      <c r="A19" s="32"/>
      <c r="B19" s="32"/>
      <c r="C19" s="378" t="s">
        <v>16</v>
      </c>
      <c r="D19" s="379"/>
      <c r="E19" s="74"/>
      <c r="F19" s="75" t="s">
        <v>17</v>
      </c>
      <c r="G19" s="251"/>
      <c r="H19" s="384" t="s">
        <v>18</v>
      </c>
      <c r="I19" s="385"/>
      <c r="J19" s="386" t="s">
        <v>19</v>
      </c>
      <c r="K19" s="387"/>
      <c r="M19" t="s">
        <v>130</v>
      </c>
    </row>
    <row r="20" spans="1:11" ht="12.75">
      <c r="A20" s="32"/>
      <c r="B20" s="32"/>
      <c r="C20" s="368" t="s">
        <v>20</v>
      </c>
      <c r="D20" s="67"/>
      <c r="E20" s="67"/>
      <c r="F20" s="76" t="s">
        <v>3</v>
      </c>
      <c r="G20" s="252"/>
      <c r="H20" s="77" t="s">
        <v>21</v>
      </c>
      <c r="I20" s="78">
        <f>I13+I16</f>
        <v>0</v>
      </c>
      <c r="J20" s="79" t="s">
        <v>21</v>
      </c>
      <c r="K20" s="80">
        <f>K13+K16</f>
        <v>0</v>
      </c>
    </row>
    <row r="21" spans="1:13" ht="12.75">
      <c r="A21" s="32"/>
      <c r="B21" s="32"/>
      <c r="C21" s="368"/>
      <c r="D21" s="67"/>
      <c r="E21" s="67"/>
      <c r="F21" s="81" t="s">
        <v>22</v>
      </c>
      <c r="G21" s="253"/>
      <c r="H21" s="82" t="s">
        <v>21</v>
      </c>
      <c r="I21" s="83">
        <f>FLOOR(I20*D106/100,0.05)</f>
        <v>0</v>
      </c>
      <c r="J21" s="84" t="s">
        <v>21</v>
      </c>
      <c r="K21" s="85">
        <f>FLOOR(K20*D106/100,0.05)</f>
        <v>0</v>
      </c>
      <c r="M21" s="224" t="s">
        <v>155</v>
      </c>
    </row>
    <row r="22" spans="1:11" ht="12.75">
      <c r="A22" s="32"/>
      <c r="B22" s="32"/>
      <c r="C22" s="378" t="s">
        <v>23</v>
      </c>
      <c r="D22" s="379"/>
      <c r="E22" s="86"/>
      <c r="F22" s="81" t="s">
        <v>24</v>
      </c>
      <c r="G22" s="253"/>
      <c r="H22" s="82" t="s">
        <v>21</v>
      </c>
      <c r="I22" s="83">
        <f>FLOOR(I13*D107/100,0.05)+FLOOR(I16*D108/100,0.05)</f>
        <v>0</v>
      </c>
      <c r="J22" s="84" t="s">
        <v>21</v>
      </c>
      <c r="K22" s="85">
        <f>FLOOR(K13*D107/100,0.05)+FLOOR(K16*D108/100,0.05)</f>
        <v>0</v>
      </c>
    </row>
    <row r="23" spans="1:13" ht="13.5" thickBot="1">
      <c r="A23" s="32"/>
      <c r="B23" s="32"/>
      <c r="C23" s="87" t="s">
        <v>5</v>
      </c>
      <c r="D23" s="67"/>
      <c r="E23" s="67"/>
      <c r="F23" s="88" t="s">
        <v>4</v>
      </c>
      <c r="G23" s="254"/>
      <c r="H23" s="89" t="s">
        <v>21</v>
      </c>
      <c r="I23" s="90">
        <f>I15</f>
        <v>0</v>
      </c>
      <c r="J23" s="91" t="s">
        <v>21</v>
      </c>
      <c r="K23" s="92">
        <f>K15</f>
        <v>0</v>
      </c>
      <c r="M23" t="s">
        <v>156</v>
      </c>
    </row>
    <row r="24" spans="1:13" ht="13.5" thickBot="1">
      <c r="A24" s="32"/>
      <c r="B24" s="32"/>
      <c r="C24" s="93" t="s">
        <v>6</v>
      </c>
      <c r="D24" s="67"/>
      <c r="E24" s="67"/>
      <c r="F24" s="94" t="s">
        <v>25</v>
      </c>
      <c r="G24" s="255"/>
      <c r="H24" s="95" t="s">
        <v>21</v>
      </c>
      <c r="I24" s="96">
        <f>SUM(I20:I23)</f>
        <v>0</v>
      </c>
      <c r="J24" s="97" t="s">
        <v>21</v>
      </c>
      <c r="K24" s="98">
        <f>SUM(K20:K23)</f>
        <v>0</v>
      </c>
      <c r="M24" t="s">
        <v>157</v>
      </c>
    </row>
    <row r="25" spans="1:11" ht="12.75">
      <c r="A25" s="32"/>
      <c r="B25" s="32"/>
      <c r="C25" s="66"/>
      <c r="D25" s="67"/>
      <c r="E25" s="67"/>
      <c r="F25" s="68"/>
      <c r="G25" s="68"/>
      <c r="H25" s="99"/>
      <c r="I25" s="67"/>
      <c r="J25" s="67"/>
      <c r="K25" s="67"/>
    </row>
    <row r="26" spans="1:13" ht="12.75">
      <c r="A26" s="32"/>
      <c r="B26" s="32"/>
      <c r="C26" s="233" t="s">
        <v>201</v>
      </c>
      <c r="D26" s="33"/>
      <c r="E26" s="33"/>
      <c r="F26" s="33"/>
      <c r="G26" s="33"/>
      <c r="H26" s="67"/>
      <c r="I26" s="233" t="s">
        <v>161</v>
      </c>
      <c r="J26" s="234"/>
      <c r="K26" s="33"/>
      <c r="M26" s="224" t="s">
        <v>158</v>
      </c>
    </row>
    <row r="27" spans="1:11" ht="12.75">
      <c r="A27" s="32"/>
      <c r="B27" s="32"/>
      <c r="C27" s="100" t="s">
        <v>202</v>
      </c>
      <c r="D27" s="33"/>
      <c r="E27" s="33"/>
      <c r="F27" s="33"/>
      <c r="G27" s="33"/>
      <c r="H27" s="67"/>
      <c r="I27" s="100" t="s">
        <v>27</v>
      </c>
      <c r="J27" s="33"/>
      <c r="K27" s="33"/>
    </row>
    <row r="28" spans="1:13" ht="12.75">
      <c r="A28" s="32"/>
      <c r="B28" s="32"/>
      <c r="C28" s="402" t="s">
        <v>28</v>
      </c>
      <c r="D28" s="402"/>
      <c r="E28" s="402"/>
      <c r="F28" s="402"/>
      <c r="G28" s="256"/>
      <c r="H28" s="67"/>
      <c r="I28" s="67"/>
      <c r="J28" s="67"/>
      <c r="K28" s="67"/>
      <c r="M28" t="s">
        <v>159</v>
      </c>
    </row>
    <row r="29" spans="1:13" ht="12.75">
      <c r="A29" s="32"/>
      <c r="B29" s="32"/>
      <c r="C29" s="101" t="s">
        <v>5</v>
      </c>
      <c r="D29" s="102" t="s">
        <v>29</v>
      </c>
      <c r="E29" s="102"/>
      <c r="F29" s="103" t="s">
        <v>30</v>
      </c>
      <c r="G29" s="257"/>
      <c r="H29" s="67"/>
      <c r="I29" s="101" t="s">
        <v>6</v>
      </c>
      <c r="J29" s="102" t="s">
        <v>31</v>
      </c>
      <c r="K29" s="103"/>
      <c r="M29" t="s">
        <v>160</v>
      </c>
    </row>
    <row r="30" spans="1:13" ht="13.5">
      <c r="A30" s="32"/>
      <c r="B30" s="32"/>
      <c r="C30" s="225">
        <v>0</v>
      </c>
      <c r="D30" s="238">
        <v>0</v>
      </c>
      <c r="E30" s="226"/>
      <c r="F30" s="227">
        <v>0</v>
      </c>
      <c r="G30" s="258"/>
      <c r="H30" s="67"/>
      <c r="I30" s="231">
        <v>0</v>
      </c>
      <c r="J30" s="226">
        <v>0</v>
      </c>
      <c r="K30" s="104"/>
      <c r="M30" t="s">
        <v>162</v>
      </c>
    </row>
    <row r="31" spans="1:13" ht="13.5">
      <c r="A31" s="32"/>
      <c r="B31" s="32"/>
      <c r="C31" s="225">
        <v>5100</v>
      </c>
      <c r="D31" s="238">
        <v>1</v>
      </c>
      <c r="E31" s="226"/>
      <c r="F31" s="227">
        <v>0.0261</v>
      </c>
      <c r="G31" s="258"/>
      <c r="H31" s="67"/>
      <c r="I31" s="231">
        <v>20000</v>
      </c>
      <c r="J31" s="226">
        <v>0.9</v>
      </c>
      <c r="K31" s="104"/>
      <c r="M31" s="211" t="s">
        <v>170</v>
      </c>
    </row>
    <row r="32" spans="1:11" ht="13.5">
      <c r="A32" s="32"/>
      <c r="B32" s="32"/>
      <c r="C32" s="225">
        <v>17300</v>
      </c>
      <c r="D32" s="238">
        <v>4.173</v>
      </c>
      <c r="E32" s="226"/>
      <c r="F32" s="227">
        <v>0.0149</v>
      </c>
      <c r="G32" s="258"/>
      <c r="H32" s="67"/>
      <c r="I32" s="231">
        <v>25100</v>
      </c>
      <c r="J32" s="226">
        <v>1.14</v>
      </c>
      <c r="K32" s="104"/>
    </row>
    <row r="33" spans="1:13" ht="13.5">
      <c r="A33" s="32"/>
      <c r="B33" s="32"/>
      <c r="C33" s="225">
        <v>31000</v>
      </c>
      <c r="D33" s="238">
        <v>6.2104</v>
      </c>
      <c r="E33" s="226"/>
      <c r="F33" s="227">
        <v>0.011</v>
      </c>
      <c r="G33" s="258"/>
      <c r="H33" s="67"/>
      <c r="I33" s="231">
        <v>35100</v>
      </c>
      <c r="J33" s="226">
        <v>1.38</v>
      </c>
      <c r="K33" s="104"/>
      <c r="M33" s="224" t="s">
        <v>198</v>
      </c>
    </row>
    <row r="34" spans="1:11" ht="13.5">
      <c r="A34" s="32"/>
      <c r="B34" s="32"/>
      <c r="C34" s="225">
        <v>47700</v>
      </c>
      <c r="D34" s="238">
        <v>8.0433</v>
      </c>
      <c r="E34" s="226"/>
      <c r="F34" s="227">
        <v>0.0069</v>
      </c>
      <c r="G34" s="258"/>
      <c r="H34" s="67"/>
      <c r="I34" s="231">
        <v>55100</v>
      </c>
      <c r="J34" s="226">
        <v>1.62</v>
      </c>
      <c r="K34" s="104"/>
    </row>
    <row r="35" spans="1:13" ht="13.5">
      <c r="A35" s="32"/>
      <c r="B35" s="32"/>
      <c r="C35" s="225">
        <v>63000</v>
      </c>
      <c r="D35" s="238">
        <v>9.0986</v>
      </c>
      <c r="E35" s="226"/>
      <c r="F35" s="227">
        <v>0.0065</v>
      </c>
      <c r="G35" s="258"/>
      <c r="H35" s="67"/>
      <c r="I35" s="231">
        <v>85100</v>
      </c>
      <c r="J35" s="226">
        <v>1.86</v>
      </c>
      <c r="K35" s="104"/>
      <c r="M35" t="s">
        <v>162</v>
      </c>
    </row>
    <row r="36" spans="1:13" ht="13.5">
      <c r="A36" s="32"/>
      <c r="B36" s="32"/>
      <c r="C36" s="225">
        <v>76700</v>
      </c>
      <c r="D36" s="238">
        <v>9.986199999999998</v>
      </c>
      <c r="E36" s="226"/>
      <c r="F36" s="227">
        <v>0.0036</v>
      </c>
      <c r="G36" s="258"/>
      <c r="H36" s="67"/>
      <c r="I36" s="231">
        <v>125100</v>
      </c>
      <c r="J36" s="226">
        <v>2.1</v>
      </c>
      <c r="K36" s="104"/>
      <c r="M36" s="211" t="s">
        <v>170</v>
      </c>
    </row>
    <row r="37" spans="1:11" ht="13.5">
      <c r="A37" s="32"/>
      <c r="B37" s="32"/>
      <c r="C37" s="225">
        <v>100900</v>
      </c>
      <c r="D37" s="238">
        <v>10.8571</v>
      </c>
      <c r="E37" s="226"/>
      <c r="F37" s="227">
        <v>0.0033</v>
      </c>
      <c r="G37" s="258"/>
      <c r="H37" s="67"/>
      <c r="I37" s="231">
        <v>175100</v>
      </c>
      <c r="J37" s="226">
        <v>2.3</v>
      </c>
      <c r="K37" s="104"/>
    </row>
    <row r="38" spans="1:11" ht="13.5">
      <c r="A38" s="32"/>
      <c r="B38" s="32"/>
      <c r="C38" s="225">
        <v>127200</v>
      </c>
      <c r="D38" s="238">
        <v>11.724699999999999</v>
      </c>
      <c r="E38" s="226"/>
      <c r="F38" s="227">
        <v>0.003</v>
      </c>
      <c r="G38" s="258"/>
      <c r="H38" s="67"/>
      <c r="I38" s="231">
        <v>225100</v>
      </c>
      <c r="J38" s="226">
        <v>2.4</v>
      </c>
      <c r="K38" s="104"/>
    </row>
    <row r="39" spans="1:11" ht="13.5">
      <c r="A39" s="32"/>
      <c r="B39" s="32"/>
      <c r="C39" s="225">
        <v>154200</v>
      </c>
      <c r="D39" s="238">
        <v>12.533999999999997</v>
      </c>
      <c r="E39" s="226"/>
      <c r="F39" s="227">
        <v>0.0023</v>
      </c>
      <c r="G39" s="258"/>
      <c r="H39" s="67"/>
      <c r="I39" s="231">
        <v>325100</v>
      </c>
      <c r="J39" s="226">
        <v>2.5</v>
      </c>
      <c r="K39" s="104"/>
    </row>
    <row r="40" spans="1:11" ht="13.5">
      <c r="A40" s="32"/>
      <c r="B40" s="32"/>
      <c r="C40" s="225">
        <v>178900</v>
      </c>
      <c r="D40" s="238">
        <v>13.101399999999996</v>
      </c>
      <c r="E40" s="226"/>
      <c r="F40" s="227">
        <v>0.0016</v>
      </c>
      <c r="G40" s="258"/>
      <c r="H40" s="67"/>
      <c r="I40" s="231">
        <v>450100</v>
      </c>
      <c r="J40" s="226">
        <v>2.6</v>
      </c>
      <c r="K40" s="104"/>
    </row>
    <row r="41" spans="1:11" ht="13.5">
      <c r="A41" s="32"/>
      <c r="B41" s="32"/>
      <c r="C41" s="228">
        <v>203900</v>
      </c>
      <c r="D41" s="239">
        <v>13.5</v>
      </c>
      <c r="E41" s="229"/>
      <c r="F41" s="230">
        <v>0</v>
      </c>
      <c r="G41" s="258"/>
      <c r="H41" s="67"/>
      <c r="I41" s="231">
        <v>550100</v>
      </c>
      <c r="J41" s="226">
        <v>2.8</v>
      </c>
      <c r="K41" s="104"/>
    </row>
    <row r="42" spans="1:11" ht="12.75">
      <c r="A42" s="32"/>
      <c r="B42" s="32"/>
      <c r="C42" s="67"/>
      <c r="D42" s="67"/>
      <c r="E42" s="67"/>
      <c r="F42" s="67"/>
      <c r="G42" s="67"/>
      <c r="H42" s="67"/>
      <c r="I42" s="231">
        <v>650100</v>
      </c>
      <c r="J42" s="226">
        <v>2.9</v>
      </c>
      <c r="K42" s="104"/>
    </row>
    <row r="43" spans="1:11" ht="12.75">
      <c r="A43" s="32"/>
      <c r="B43" s="32"/>
      <c r="C43" s="105" t="s">
        <v>192</v>
      </c>
      <c r="D43" s="106"/>
      <c r="E43" s="106"/>
      <c r="F43" s="107"/>
      <c r="G43" s="259"/>
      <c r="H43" s="67"/>
      <c r="I43" s="231">
        <v>775100</v>
      </c>
      <c r="J43" s="226">
        <v>3</v>
      </c>
      <c r="K43" s="104"/>
    </row>
    <row r="44" spans="1:11" ht="12.75">
      <c r="A44" s="32"/>
      <c r="B44" s="32"/>
      <c r="C44" s="108" t="s">
        <v>5</v>
      </c>
      <c r="D44" s="109" t="s">
        <v>32</v>
      </c>
      <c r="E44" s="109"/>
      <c r="F44" s="110" t="s">
        <v>30</v>
      </c>
      <c r="G44" s="260"/>
      <c r="H44" s="72"/>
      <c r="I44" s="231">
        <v>875100</v>
      </c>
      <c r="J44" s="226">
        <v>3.1</v>
      </c>
      <c r="K44" s="104"/>
    </row>
    <row r="45" spans="1:11" ht="12.75">
      <c r="A45" s="32"/>
      <c r="B45" s="32"/>
      <c r="C45" s="111"/>
      <c r="D45" s="112" t="s">
        <v>33</v>
      </c>
      <c r="E45" s="112"/>
      <c r="F45" s="113" t="s">
        <v>34</v>
      </c>
      <c r="G45" s="260"/>
      <c r="H45" s="67"/>
      <c r="I45" s="231">
        <v>975100</v>
      </c>
      <c r="J45" s="226">
        <v>3.2</v>
      </c>
      <c r="K45" s="104"/>
    </row>
    <row r="46" spans="1:11" ht="13.5">
      <c r="A46" s="32"/>
      <c r="B46" s="32"/>
      <c r="C46" s="114">
        <v>0</v>
      </c>
      <c r="D46" s="115">
        <v>0</v>
      </c>
      <c r="E46" s="116"/>
      <c r="F46" s="117">
        <v>0</v>
      </c>
      <c r="G46" s="261"/>
      <c r="H46" s="67"/>
      <c r="I46" s="232">
        <v>1100100</v>
      </c>
      <c r="J46" s="229">
        <v>3.3</v>
      </c>
      <c r="K46" s="118"/>
    </row>
    <row r="47" spans="1:8" ht="13.5">
      <c r="A47" s="32"/>
      <c r="B47" s="32"/>
      <c r="C47" s="114">
        <v>17800</v>
      </c>
      <c r="D47" s="115">
        <v>25.41</v>
      </c>
      <c r="E47" s="116"/>
      <c r="F47" s="117">
        <v>0.77</v>
      </c>
      <c r="G47" s="261"/>
      <c r="H47" s="67"/>
    </row>
    <row r="48" spans="1:10" ht="13.5">
      <c r="A48" s="32"/>
      <c r="B48" s="32"/>
      <c r="C48" s="114">
        <v>31600</v>
      </c>
      <c r="D48" s="115">
        <v>131.65</v>
      </c>
      <c r="E48" s="116"/>
      <c r="F48" s="117">
        <v>0.88</v>
      </c>
      <c r="G48" s="261"/>
      <c r="H48" s="67"/>
      <c r="I48" s="295" t="s">
        <v>169</v>
      </c>
      <c r="J48" s="296">
        <v>0.5</v>
      </c>
    </row>
    <row r="49" spans="1:11" ht="13.5">
      <c r="A49" s="32"/>
      <c r="B49" s="32"/>
      <c r="C49" s="114">
        <v>41400</v>
      </c>
      <c r="D49" s="115">
        <v>217.9</v>
      </c>
      <c r="E49" s="116"/>
      <c r="F49" s="117">
        <v>2.64</v>
      </c>
      <c r="G49" s="261"/>
      <c r="H49" s="67"/>
      <c r="I49" s="295" t="s">
        <v>173</v>
      </c>
      <c r="J49" s="300">
        <v>251</v>
      </c>
      <c r="K49" s="121"/>
    </row>
    <row r="50" spans="1:11" ht="13.5">
      <c r="A50" s="32"/>
      <c r="B50" s="32"/>
      <c r="C50" s="114">
        <v>55200</v>
      </c>
      <c r="D50" s="115">
        <v>582.2</v>
      </c>
      <c r="E50" s="116"/>
      <c r="F50" s="117">
        <v>2.97</v>
      </c>
      <c r="G50" s="261"/>
      <c r="H50" s="67"/>
      <c r="I50" s="119"/>
      <c r="J50" s="268"/>
      <c r="K50" s="122"/>
    </row>
    <row r="51" spans="1:11" ht="13.5">
      <c r="A51" s="32"/>
      <c r="B51" s="32"/>
      <c r="C51" s="114">
        <v>72500</v>
      </c>
      <c r="D51" s="115">
        <v>1096</v>
      </c>
      <c r="E51" s="116"/>
      <c r="F51" s="117">
        <v>5.94</v>
      </c>
      <c r="G51" s="261"/>
      <c r="H51" s="119"/>
      <c r="I51" s="119"/>
      <c r="J51" s="120"/>
      <c r="K51" s="121"/>
    </row>
    <row r="52" spans="1:15" ht="13.5">
      <c r="A52" s="32"/>
      <c r="B52" s="32"/>
      <c r="C52" s="114">
        <v>78100</v>
      </c>
      <c r="D52" s="115">
        <v>1428.6</v>
      </c>
      <c r="E52" s="116"/>
      <c r="F52" s="117">
        <v>6.6</v>
      </c>
      <c r="G52" s="261"/>
      <c r="H52" s="123"/>
      <c r="I52" s="119"/>
      <c r="J52" s="119"/>
      <c r="K52" s="119"/>
      <c r="L52" s="294"/>
      <c r="M52" s="294"/>
      <c r="N52" s="294"/>
      <c r="O52" s="294"/>
    </row>
    <row r="53" spans="1:15" ht="13.5">
      <c r="A53" s="32"/>
      <c r="B53" s="32"/>
      <c r="C53" s="114">
        <v>103600</v>
      </c>
      <c r="D53" s="115">
        <v>3111.6</v>
      </c>
      <c r="E53" s="116"/>
      <c r="F53" s="117">
        <v>8.8</v>
      </c>
      <c r="G53" s="261"/>
      <c r="H53" s="123"/>
      <c r="I53" s="297"/>
      <c r="J53" s="293"/>
      <c r="K53" s="119"/>
      <c r="L53" s="294"/>
      <c r="M53" s="294"/>
      <c r="N53" s="294"/>
      <c r="O53" s="294"/>
    </row>
    <row r="54" spans="1:15" ht="13.5">
      <c r="A54" s="32"/>
      <c r="B54" s="32"/>
      <c r="C54" s="114">
        <v>134600</v>
      </c>
      <c r="D54" s="115">
        <v>5839.6</v>
      </c>
      <c r="E54" s="116"/>
      <c r="F54" s="117">
        <v>11</v>
      </c>
      <c r="G54" s="261"/>
      <c r="H54" s="123"/>
      <c r="I54" s="119"/>
      <c r="J54" s="297"/>
      <c r="K54" s="119"/>
      <c r="L54" s="294"/>
      <c r="M54" s="294"/>
      <c r="N54" s="294"/>
      <c r="O54" s="294"/>
    </row>
    <row r="55" spans="1:15" ht="13.5">
      <c r="A55" s="32"/>
      <c r="B55" s="32"/>
      <c r="C55" s="114">
        <v>176000</v>
      </c>
      <c r="D55" s="115">
        <v>10393.6</v>
      </c>
      <c r="E55" s="116"/>
      <c r="F55" s="117">
        <v>13.2</v>
      </c>
      <c r="G55" s="261"/>
      <c r="H55" s="123"/>
      <c r="I55" s="119"/>
      <c r="J55" s="119"/>
      <c r="K55" s="119"/>
      <c r="L55" s="294"/>
      <c r="M55" s="294"/>
      <c r="N55" s="294"/>
      <c r="O55" s="294"/>
    </row>
    <row r="56" spans="1:15" ht="13.5">
      <c r="A56" s="32"/>
      <c r="B56" s="32"/>
      <c r="C56" s="114">
        <v>755200</v>
      </c>
      <c r="D56" s="115">
        <v>86848</v>
      </c>
      <c r="E56" s="116"/>
      <c r="F56" s="117">
        <v>11.5</v>
      </c>
      <c r="G56" s="261"/>
      <c r="H56" s="123"/>
      <c r="I56" s="119"/>
      <c r="J56" s="119"/>
      <c r="K56" s="119"/>
      <c r="L56" s="294"/>
      <c r="M56" s="294"/>
      <c r="N56" s="294"/>
      <c r="O56" s="294"/>
    </row>
    <row r="57" spans="1:15" ht="13.5">
      <c r="A57" s="32"/>
      <c r="B57" s="32"/>
      <c r="C57" s="125"/>
      <c r="D57" s="126"/>
      <c r="E57" s="127"/>
      <c r="F57" s="128"/>
      <c r="G57" s="261"/>
      <c r="H57" s="123"/>
      <c r="I57" s="124"/>
      <c r="J57" s="293"/>
      <c r="K57" s="293"/>
      <c r="L57" s="294"/>
      <c r="M57" s="294"/>
      <c r="N57" s="294"/>
      <c r="O57" s="294"/>
    </row>
    <row r="58" spans="1:15" ht="12.75">
      <c r="A58" s="32"/>
      <c r="B58" s="32"/>
      <c r="C58" s="67"/>
      <c r="D58" s="67"/>
      <c r="E58" s="67"/>
      <c r="F58" s="67"/>
      <c r="G58" s="67"/>
      <c r="H58" s="123"/>
      <c r="I58" s="119"/>
      <c r="J58" s="119"/>
      <c r="K58" s="119"/>
      <c r="L58" s="223"/>
      <c r="M58" s="294"/>
      <c r="N58" s="294"/>
      <c r="O58" s="294"/>
    </row>
    <row r="59" spans="1:15" ht="12.75">
      <c r="A59" s="32"/>
      <c r="B59" s="32"/>
      <c r="C59" s="105" t="s">
        <v>193</v>
      </c>
      <c r="D59" s="106"/>
      <c r="E59" s="106"/>
      <c r="F59" s="107"/>
      <c r="G59" s="259"/>
      <c r="H59" s="310"/>
      <c r="I59" s="310"/>
      <c r="J59" s="310"/>
      <c r="K59" s="307"/>
      <c r="L59" s="306"/>
      <c r="M59" s="306"/>
      <c r="N59" s="311"/>
      <c r="O59" s="294"/>
    </row>
    <row r="60" spans="1:15" ht="12.75">
      <c r="A60" s="32"/>
      <c r="B60" s="32"/>
      <c r="C60" s="108" t="s">
        <v>5</v>
      </c>
      <c r="D60" s="109" t="s">
        <v>32</v>
      </c>
      <c r="E60" s="109"/>
      <c r="F60" s="110" t="s">
        <v>30</v>
      </c>
      <c r="G60" s="260"/>
      <c r="H60" s="310"/>
      <c r="I60" s="310"/>
      <c r="J60" s="310"/>
      <c r="K60" s="308"/>
      <c r="L60" s="309"/>
      <c r="M60" s="306"/>
      <c r="N60" s="311"/>
      <c r="O60" s="294"/>
    </row>
    <row r="61" spans="1:15" ht="12.75">
      <c r="A61" s="32"/>
      <c r="B61" s="32"/>
      <c r="C61" s="111"/>
      <c r="D61" s="112" t="s">
        <v>33</v>
      </c>
      <c r="E61" s="112"/>
      <c r="F61" s="113" t="s">
        <v>34</v>
      </c>
      <c r="G61" s="260"/>
      <c r="H61" s="310"/>
      <c r="I61" s="310"/>
      <c r="J61" s="310"/>
      <c r="K61" s="308"/>
      <c r="L61" s="309"/>
      <c r="M61" s="306"/>
      <c r="N61" s="311"/>
      <c r="O61" s="294"/>
    </row>
    <row r="62" spans="1:15" ht="13.5">
      <c r="A62" s="32"/>
      <c r="B62" s="32"/>
      <c r="C62" s="114">
        <v>0</v>
      </c>
      <c r="D62" s="115">
        <v>0</v>
      </c>
      <c r="E62" s="116"/>
      <c r="F62" s="117">
        <v>0</v>
      </c>
      <c r="G62" s="261"/>
      <c r="H62" s="310"/>
      <c r="I62" s="310"/>
      <c r="J62" s="310"/>
      <c r="K62" s="308"/>
      <c r="L62" s="309"/>
      <c r="M62" s="306"/>
      <c r="N62" s="311"/>
      <c r="O62" s="294"/>
    </row>
    <row r="63" spans="1:15" ht="13.5">
      <c r="A63" s="32"/>
      <c r="B63" s="32"/>
      <c r="C63" s="114">
        <v>30800</v>
      </c>
      <c r="D63" s="115">
        <v>25</v>
      </c>
      <c r="E63" s="116"/>
      <c r="F63" s="117">
        <v>1</v>
      </c>
      <c r="G63" s="261"/>
      <c r="H63" s="310"/>
      <c r="I63" s="310"/>
      <c r="J63" s="310"/>
      <c r="K63" s="308"/>
      <c r="L63" s="309"/>
      <c r="M63" s="306"/>
      <c r="N63" s="312"/>
      <c r="O63" s="294"/>
    </row>
    <row r="64" spans="1:15" ht="13.5">
      <c r="A64" s="32"/>
      <c r="B64" s="32"/>
      <c r="C64" s="114">
        <v>50900</v>
      </c>
      <c r="D64" s="115">
        <v>226</v>
      </c>
      <c r="E64" s="116"/>
      <c r="F64" s="117">
        <v>2</v>
      </c>
      <c r="G64" s="261"/>
      <c r="H64" s="310"/>
      <c r="I64" s="310"/>
      <c r="J64" s="310"/>
      <c r="K64" s="308"/>
      <c r="L64" s="309"/>
      <c r="M64" s="306"/>
      <c r="N64" s="311"/>
      <c r="O64" s="294"/>
    </row>
    <row r="65" spans="1:15" ht="13.5">
      <c r="A65" s="32"/>
      <c r="B65" s="32"/>
      <c r="C65" s="114">
        <v>58400</v>
      </c>
      <c r="D65" s="115">
        <v>376</v>
      </c>
      <c r="E65" s="116"/>
      <c r="F65" s="117">
        <v>3</v>
      </c>
      <c r="G65" s="261"/>
      <c r="H65" s="310"/>
      <c r="I65" s="310"/>
      <c r="J65" s="310"/>
      <c r="K65" s="308"/>
      <c r="L65" s="309"/>
      <c r="M65" s="306"/>
      <c r="N65" s="311"/>
      <c r="O65" s="294"/>
    </row>
    <row r="66" spans="1:15" ht="13.5">
      <c r="A66" s="32"/>
      <c r="B66" s="32"/>
      <c r="C66" s="114">
        <v>75300</v>
      </c>
      <c r="D66" s="115">
        <v>883</v>
      </c>
      <c r="E66" s="116"/>
      <c r="F66" s="117">
        <v>4</v>
      </c>
      <c r="G66" s="261"/>
      <c r="H66" s="310"/>
      <c r="I66" s="310"/>
      <c r="J66" s="310"/>
      <c r="K66" s="308"/>
      <c r="L66" s="309"/>
      <c r="M66" s="306"/>
      <c r="N66" s="311"/>
      <c r="O66" s="294"/>
    </row>
    <row r="67" spans="1:14" ht="13.5">
      <c r="A67" s="32"/>
      <c r="B67" s="32"/>
      <c r="C67" s="114">
        <v>90300</v>
      </c>
      <c r="D67" s="115">
        <v>1483</v>
      </c>
      <c r="E67" s="116"/>
      <c r="F67" s="117">
        <v>5</v>
      </c>
      <c r="G67" s="261"/>
      <c r="H67" s="310"/>
      <c r="I67" s="310"/>
      <c r="J67" s="310"/>
      <c r="K67" s="308"/>
      <c r="L67" s="309"/>
      <c r="M67" s="306"/>
      <c r="N67" s="311"/>
    </row>
    <row r="68" spans="1:14" ht="13.5">
      <c r="A68" s="32"/>
      <c r="B68" s="32"/>
      <c r="C68" s="114">
        <v>103400</v>
      </c>
      <c r="D68" s="115">
        <v>2138</v>
      </c>
      <c r="E68" s="116"/>
      <c r="F68" s="117">
        <v>6</v>
      </c>
      <c r="G68" s="261"/>
      <c r="H68" s="310"/>
      <c r="I68" s="310"/>
      <c r="J68" s="310"/>
      <c r="K68" s="308"/>
      <c r="L68" s="309"/>
      <c r="M68" s="306"/>
      <c r="N68" s="311"/>
    </row>
    <row r="69" spans="1:14" ht="13.5">
      <c r="A69" s="32"/>
      <c r="B69" s="32"/>
      <c r="C69" s="114">
        <v>114700</v>
      </c>
      <c r="D69" s="115">
        <v>2816</v>
      </c>
      <c r="E69" s="116"/>
      <c r="F69" s="117">
        <v>7</v>
      </c>
      <c r="G69" s="261"/>
      <c r="H69" s="310"/>
      <c r="I69" s="310"/>
      <c r="J69" s="310"/>
      <c r="K69" s="308"/>
      <c r="L69" s="309"/>
      <c r="M69" s="306"/>
      <c r="N69" s="311"/>
    </row>
    <row r="70" spans="1:14" ht="13.5">
      <c r="A70" s="32"/>
      <c r="B70" s="32"/>
      <c r="C70" s="114">
        <v>124200</v>
      </c>
      <c r="D70" s="115">
        <v>3481</v>
      </c>
      <c r="E70" s="116"/>
      <c r="F70" s="117">
        <v>8</v>
      </c>
      <c r="G70" s="261"/>
      <c r="H70" s="310"/>
      <c r="I70" s="310"/>
      <c r="J70" s="310"/>
      <c r="K70" s="308"/>
      <c r="L70" s="309"/>
      <c r="M70" s="306"/>
      <c r="N70" s="311"/>
    </row>
    <row r="71" spans="1:14" ht="13.5">
      <c r="A71" s="32"/>
      <c r="B71" s="32"/>
      <c r="C71" s="114">
        <v>131700</v>
      </c>
      <c r="D71" s="115">
        <v>4081</v>
      </c>
      <c r="E71" s="116"/>
      <c r="F71" s="117">
        <v>9</v>
      </c>
      <c r="G71" s="261"/>
      <c r="H71" s="310"/>
      <c r="I71" s="310"/>
      <c r="J71" s="310"/>
      <c r="K71" s="308"/>
      <c r="L71" s="309"/>
      <c r="M71" s="306"/>
      <c r="N71" s="311"/>
    </row>
    <row r="72" spans="1:14" ht="13.5">
      <c r="A72" s="32"/>
      <c r="B72" s="32"/>
      <c r="C72" s="114">
        <v>137300</v>
      </c>
      <c r="D72" s="115">
        <v>4585</v>
      </c>
      <c r="E72" s="116"/>
      <c r="F72" s="117">
        <v>10</v>
      </c>
      <c r="G72" s="261"/>
      <c r="H72" s="310"/>
      <c r="I72" s="310"/>
      <c r="J72" s="310"/>
      <c r="K72" s="308"/>
      <c r="L72" s="309"/>
      <c r="M72" s="306"/>
      <c r="N72" s="311"/>
    </row>
    <row r="73" spans="1:14" ht="13.5">
      <c r="A73" s="32"/>
      <c r="B73" s="32"/>
      <c r="C73" s="114">
        <v>141200</v>
      </c>
      <c r="D73" s="115">
        <v>4975</v>
      </c>
      <c r="E73" s="116"/>
      <c r="F73" s="117">
        <v>11</v>
      </c>
      <c r="G73" s="261"/>
      <c r="H73" s="310"/>
      <c r="I73" s="310"/>
      <c r="J73" s="310"/>
      <c r="K73" s="308"/>
      <c r="L73" s="309"/>
      <c r="M73" s="306"/>
      <c r="N73" s="311"/>
    </row>
    <row r="74" spans="1:11" ht="13.5">
      <c r="A74" s="32"/>
      <c r="B74" s="32"/>
      <c r="C74" s="114">
        <v>143100</v>
      </c>
      <c r="D74" s="115">
        <v>5184</v>
      </c>
      <c r="E74" s="116"/>
      <c r="F74" s="117">
        <v>12</v>
      </c>
      <c r="G74" s="261"/>
      <c r="H74" s="310"/>
      <c r="I74" s="310"/>
      <c r="J74" s="310"/>
      <c r="K74" s="123"/>
    </row>
    <row r="75" spans="1:11" ht="13.5">
      <c r="A75" s="32"/>
      <c r="B75" s="32"/>
      <c r="C75" s="114">
        <v>145000</v>
      </c>
      <c r="D75" s="115">
        <v>5412</v>
      </c>
      <c r="E75" s="116"/>
      <c r="F75" s="117">
        <v>13</v>
      </c>
      <c r="G75" s="261"/>
      <c r="H75" s="310"/>
      <c r="I75" s="310"/>
      <c r="J75" s="310"/>
      <c r="K75" s="123"/>
    </row>
    <row r="76" spans="1:11" ht="13.5">
      <c r="A76" s="32"/>
      <c r="B76" s="32"/>
      <c r="C76" s="114">
        <v>895900</v>
      </c>
      <c r="D76" s="115">
        <v>103028.5</v>
      </c>
      <c r="E76" s="116"/>
      <c r="F76" s="117">
        <v>11.5</v>
      </c>
      <c r="G76" s="261"/>
      <c r="H76" s="310"/>
      <c r="I76" s="310"/>
      <c r="J76" s="310"/>
      <c r="K76" s="67"/>
    </row>
    <row r="77" spans="1:11" ht="12.75">
      <c r="A77" s="32"/>
      <c r="B77" s="32"/>
      <c r="C77" s="129"/>
      <c r="D77" s="127"/>
      <c r="E77" s="127"/>
      <c r="F77" s="130"/>
      <c r="G77" s="262"/>
      <c r="H77" s="310"/>
      <c r="I77" s="310"/>
      <c r="J77" s="310"/>
      <c r="K77" s="67"/>
    </row>
    <row r="78" spans="1:11" ht="12.75">
      <c r="A78" s="67"/>
      <c r="B78" s="67"/>
      <c r="C78" s="67"/>
      <c r="D78" s="67"/>
      <c r="E78" s="67"/>
      <c r="F78" s="67"/>
      <c r="G78" s="67"/>
      <c r="H78" s="310"/>
      <c r="I78" s="310"/>
      <c r="J78" s="310"/>
      <c r="K78" s="67"/>
    </row>
    <row r="79" spans="1:11" ht="13.5" thickBot="1">
      <c r="A79" s="67"/>
      <c r="B79" s="67"/>
      <c r="C79" s="67"/>
      <c r="D79" s="67"/>
      <c r="E79" s="67"/>
      <c r="F79" s="67"/>
      <c r="G79" s="67"/>
      <c r="H79" s="310"/>
      <c r="I79" s="310"/>
      <c r="J79" s="310"/>
      <c r="K79" s="67"/>
    </row>
    <row r="80" spans="1:11" ht="21.75" customHeight="1" thickBot="1">
      <c r="A80" s="369" t="s">
        <v>113</v>
      </c>
      <c r="B80" s="370"/>
      <c r="C80" s="370"/>
      <c r="D80" s="370"/>
      <c r="E80" s="370"/>
      <c r="F80" s="370"/>
      <c r="G80" s="370"/>
      <c r="H80" s="371"/>
      <c r="I80" s="371"/>
      <c r="J80" s="372"/>
      <c r="K80" s="67"/>
    </row>
    <row r="81" spans="1:11" ht="13.5" customHeigh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67"/>
    </row>
    <row r="82" spans="1:11" ht="15.75" customHeight="1">
      <c r="A82" s="67"/>
      <c r="B82" s="67"/>
      <c r="C82" s="67"/>
      <c r="D82" s="67"/>
      <c r="E82" s="67"/>
      <c r="F82" s="210" t="s">
        <v>117</v>
      </c>
      <c r="G82" s="210"/>
      <c r="H82" s="67"/>
      <c r="I82" s="67"/>
      <c r="J82" s="67"/>
      <c r="K82" s="67"/>
    </row>
    <row r="83" spans="1:11" ht="15.75" customHeight="1">
      <c r="A83" s="132" t="s">
        <v>110</v>
      </c>
      <c r="B83" s="32"/>
      <c r="C83" s="132" t="s">
        <v>111</v>
      </c>
      <c r="D83" s="131"/>
      <c r="E83" s="67"/>
      <c r="H83" s="123"/>
      <c r="I83" s="67"/>
      <c r="J83" s="67"/>
      <c r="K83" s="67"/>
    </row>
    <row r="84" spans="1:11" ht="27.75" customHeight="1">
      <c r="A84" s="135"/>
      <c r="B84" s="32"/>
      <c r="C84" s="133"/>
      <c r="D84" s="133"/>
      <c r="E84" s="136"/>
      <c r="F84" s="390" t="s">
        <v>114</v>
      </c>
      <c r="G84" s="390"/>
      <c r="H84" s="390"/>
      <c r="I84" s="390"/>
      <c r="J84" s="390"/>
      <c r="K84" s="135"/>
    </row>
    <row r="85" spans="1:11" ht="30">
      <c r="A85" s="235" t="s">
        <v>196</v>
      </c>
      <c r="B85" s="237"/>
      <c r="C85" s="236" t="s">
        <v>197</v>
      </c>
      <c r="D85" s="138"/>
      <c r="F85" s="373" t="s">
        <v>115</v>
      </c>
      <c r="G85" s="373"/>
      <c r="H85" s="373"/>
      <c r="I85" s="373"/>
      <c r="J85" s="373"/>
      <c r="K85" s="67"/>
    </row>
    <row r="86" spans="1:11" ht="30">
      <c r="A86" s="183" t="s">
        <v>164</v>
      </c>
      <c r="B86" s="32"/>
      <c r="C86" s="137" t="s">
        <v>163</v>
      </c>
      <c r="D86" s="138"/>
      <c r="E86" s="138"/>
      <c r="F86" s="388" t="s">
        <v>116</v>
      </c>
      <c r="G86" s="388"/>
      <c r="H86" s="388"/>
      <c r="I86" s="388"/>
      <c r="J86" s="388"/>
      <c r="K86" s="67"/>
    </row>
    <row r="87" spans="1:11" ht="32.25" customHeight="1">
      <c r="A87" s="184" t="s">
        <v>35</v>
      </c>
      <c r="B87" s="32"/>
      <c r="C87" s="137" t="s">
        <v>2</v>
      </c>
      <c r="E87" s="138"/>
      <c r="F87" s="389" t="s">
        <v>121</v>
      </c>
      <c r="G87" s="389"/>
      <c r="H87" s="389"/>
      <c r="I87" s="389"/>
      <c r="J87" s="389"/>
      <c r="K87" s="67"/>
    </row>
    <row r="88" spans="1:11" ht="15">
      <c r="A88" s="184" t="s">
        <v>36</v>
      </c>
      <c r="B88" s="32"/>
      <c r="C88" s="137" t="s">
        <v>37</v>
      </c>
      <c r="D88" s="138"/>
      <c r="E88" s="138"/>
      <c r="F88" s="136"/>
      <c r="G88" s="136"/>
      <c r="H88" s="139"/>
      <c r="I88" s="71"/>
      <c r="J88" s="67"/>
      <c r="K88" s="67"/>
    </row>
    <row r="89" spans="1:11" ht="15">
      <c r="A89" s="184" t="s">
        <v>97</v>
      </c>
      <c r="B89" s="32"/>
      <c r="C89" s="137" t="s">
        <v>79</v>
      </c>
      <c r="D89" s="138"/>
      <c r="E89" s="138"/>
      <c r="F89" s="136"/>
      <c r="G89" s="136"/>
      <c r="H89" s="139"/>
      <c r="I89" s="71"/>
      <c r="J89" s="67"/>
      <c r="K89" s="67"/>
    </row>
    <row r="90" spans="1:11" ht="33.75" customHeight="1">
      <c r="A90" s="183" t="s">
        <v>98</v>
      </c>
      <c r="B90" s="32"/>
      <c r="C90" s="137" t="s">
        <v>83</v>
      </c>
      <c r="D90" s="138"/>
      <c r="E90" s="138"/>
      <c r="K90" s="67"/>
    </row>
    <row r="91" spans="1:11" ht="15">
      <c r="A91" s="192"/>
      <c r="B91" s="32"/>
      <c r="C91" s="193"/>
      <c r="D91" s="141"/>
      <c r="E91" s="141"/>
      <c r="F91" s="136"/>
      <c r="G91" s="136"/>
      <c r="H91" s="139"/>
      <c r="I91" s="71"/>
      <c r="J91" s="67"/>
      <c r="K91" s="67"/>
    </row>
    <row r="92" spans="1:14" ht="15.75">
      <c r="A92" s="179" t="s">
        <v>107</v>
      </c>
      <c r="B92" s="32"/>
      <c r="C92" s="350" t="s">
        <v>112</v>
      </c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</row>
    <row r="93" spans="1:11" ht="15">
      <c r="A93" s="185"/>
      <c r="B93" s="32"/>
      <c r="C93" s="137"/>
      <c r="D93" s="142"/>
      <c r="E93" s="142"/>
      <c r="F93" s="142"/>
      <c r="G93" s="142"/>
      <c r="H93" s="142"/>
      <c r="I93" s="142"/>
      <c r="J93" s="142"/>
      <c r="K93" s="142"/>
    </row>
    <row r="94" spans="2:11" ht="15.75">
      <c r="B94" s="32"/>
      <c r="C94" s="212" t="s">
        <v>122</v>
      </c>
      <c r="D94" s="134" t="s">
        <v>87</v>
      </c>
      <c r="E94" s="143"/>
      <c r="F94" s="361" t="s">
        <v>39</v>
      </c>
      <c r="G94" s="362"/>
      <c r="H94" s="363"/>
      <c r="I94" s="374" t="s">
        <v>40</v>
      </c>
      <c r="J94" s="375"/>
      <c r="K94" s="144"/>
    </row>
    <row r="95" spans="1:11" ht="15.75">
      <c r="A95" s="183"/>
      <c r="B95" s="32"/>
      <c r="C95" s="182" t="b">
        <v>1</v>
      </c>
      <c r="D95" s="134" t="s">
        <v>102</v>
      </c>
      <c r="E95" s="143"/>
      <c r="F95" s="201" t="s">
        <v>41</v>
      </c>
      <c r="G95" s="201"/>
      <c r="H95" s="202" t="s">
        <v>42</v>
      </c>
      <c r="I95" s="202" t="s">
        <v>43</v>
      </c>
      <c r="J95" s="202" t="s">
        <v>44</v>
      </c>
      <c r="K95" s="145"/>
    </row>
    <row r="96" spans="1:11" ht="15">
      <c r="A96" s="183"/>
      <c r="B96" s="32"/>
      <c r="C96" s="213"/>
      <c r="D96" s="213" t="s">
        <v>146</v>
      </c>
      <c r="E96" s="213" t="s">
        <v>153</v>
      </c>
      <c r="F96" s="147"/>
      <c r="G96" s="147"/>
      <c r="H96" s="147"/>
      <c r="I96" s="147"/>
      <c r="J96" s="147"/>
      <c r="K96" s="148"/>
    </row>
    <row r="97" spans="1:14" ht="15.75">
      <c r="A97" s="184" t="s">
        <v>139</v>
      </c>
      <c r="B97" s="32"/>
      <c r="C97" s="149" t="s">
        <v>136</v>
      </c>
      <c r="D97" s="203">
        <f>IF(ISBLANK(User!I8)=TRUE,INT(User!C8),INT(User!I8))</f>
        <v>0</v>
      </c>
      <c r="E97" s="203">
        <f>INT(User!C8)</f>
        <v>0</v>
      </c>
      <c r="F97" s="207" t="s">
        <v>45</v>
      </c>
      <c r="G97" s="207"/>
      <c r="H97" s="207" t="s">
        <v>45</v>
      </c>
      <c r="I97" s="197" t="str">
        <f>IF(OR(ISERROR(D97),ISERROR(E97)),"Oui","Non")</f>
        <v>Non</v>
      </c>
      <c r="J97" s="218">
        <f>IF(I97="Oui",IF(C95=TRUE,A136,C136),"")</f>
      </c>
      <c r="K97" s="134" t="s">
        <v>123</v>
      </c>
      <c r="L97" s="134"/>
      <c r="M97" s="134"/>
      <c r="N97" s="134"/>
    </row>
    <row r="98" spans="1:14" ht="15.75">
      <c r="A98" s="184" t="s">
        <v>140</v>
      </c>
      <c r="B98" s="32"/>
      <c r="C98" s="149" t="s">
        <v>137</v>
      </c>
      <c r="D98" s="203">
        <f>IF(ISBLANK(User!I9)=TRUE,INT(User!C9),INT(User!I9))</f>
        <v>0</v>
      </c>
      <c r="E98" s="203">
        <f>INT(User!C9)</f>
        <v>0</v>
      </c>
      <c r="F98" s="207" t="s">
        <v>45</v>
      </c>
      <c r="G98" s="207"/>
      <c r="H98" s="207" t="s">
        <v>45</v>
      </c>
      <c r="I98" s="197" t="str">
        <f>IF(OR(ISERROR(D98),ISERROR(E98)),"Oui","Non")</f>
        <v>Non</v>
      </c>
      <c r="J98" s="218">
        <f>IF(I98="Oui",IF(C95=TRUE,A136,C136),"")</f>
      </c>
      <c r="K98" s="134" t="s">
        <v>123</v>
      </c>
      <c r="L98" s="134"/>
      <c r="M98" s="134"/>
      <c r="N98" s="134"/>
    </row>
    <row r="99" spans="1:14" ht="15.75">
      <c r="A99" s="184" t="s">
        <v>141</v>
      </c>
      <c r="B99" s="32"/>
      <c r="C99" s="149" t="s">
        <v>138</v>
      </c>
      <c r="D99" s="203">
        <f>IF(ISBLANK(User!I10)=TRUE,INT(User!C10),INT(User!I10))</f>
        <v>0</v>
      </c>
      <c r="E99" s="203">
        <f>INT(User!C10)</f>
        <v>0</v>
      </c>
      <c r="F99" s="207" t="s">
        <v>45</v>
      </c>
      <c r="G99" s="207"/>
      <c r="H99" s="207" t="s">
        <v>45</v>
      </c>
      <c r="I99" s="197" t="str">
        <f>IF(OR(ISERROR(D99),ISERROR(E99)),"Oui","Non")</f>
        <v>Non</v>
      </c>
      <c r="J99" s="218">
        <f>IF(I99="Oui",IF(C95=TRUE,A136,C136),"")</f>
      </c>
      <c r="K99" s="134" t="s">
        <v>123</v>
      </c>
      <c r="L99" s="134"/>
      <c r="M99" s="134"/>
      <c r="N99" s="134"/>
    </row>
    <row r="100" spans="1:11" ht="15.75">
      <c r="A100" s="184" t="s">
        <v>46</v>
      </c>
      <c r="B100" s="32"/>
      <c r="C100" s="149" t="s">
        <v>165</v>
      </c>
      <c r="D100" s="204">
        <f>INT(User!C12)</f>
        <v>0</v>
      </c>
      <c r="E100" s="204"/>
      <c r="F100" s="208">
        <v>1</v>
      </c>
      <c r="G100" s="208"/>
      <c r="H100" s="208">
        <v>2</v>
      </c>
      <c r="I100" s="198" t="str">
        <f>IF(ISERROR(D100)=TRUE,"Oui",IF(AND(D100&lt;&gt;1,D100&lt;&gt;2),"Oui",IF(AND(User!C12=1,User!C14&gt;0),"Oui","Non")))</f>
        <v>Oui</v>
      </c>
      <c r="J100" s="218" t="str">
        <f>IF(ISBLANK(User!C12)=TRUE,IF(C95=TRUE,A138,C138),IF(AND(User!C12=1,User!C14&gt;0),IF(Calculateur!C95=TRUE,Calculateur!A143,Calculateur!C143),IF(I100="oui",IF(C95=TRUE,A137,C137),"")))</f>
        <v>         Tragen Sie bitte Ihre Situation ein!</v>
      </c>
      <c r="K100" s="134" t="str">
        <f>IF(OR(J100=C137,J100=C138,J100=C143,J100=A137,J100=A138,J100=A143),"&gt;","")</f>
        <v>&gt;</v>
      </c>
    </row>
    <row r="101" spans="1:11" ht="15.75">
      <c r="A101" s="184" t="s">
        <v>47</v>
      </c>
      <c r="B101" s="32"/>
      <c r="C101" s="149" t="s">
        <v>48</v>
      </c>
      <c r="D101" s="282"/>
      <c r="E101" s="282"/>
      <c r="F101" s="283"/>
      <c r="G101" s="283"/>
      <c r="H101" s="283"/>
      <c r="I101" s="284"/>
      <c r="J101" s="285"/>
      <c r="K101" s="151"/>
    </row>
    <row r="102" spans="1:11" ht="15.75">
      <c r="A102" s="184" t="s">
        <v>143</v>
      </c>
      <c r="B102" s="32"/>
      <c r="C102" s="149" t="s">
        <v>142</v>
      </c>
      <c r="D102" s="282"/>
      <c r="E102" s="282"/>
      <c r="F102" s="283"/>
      <c r="G102" s="283"/>
      <c r="H102" s="283"/>
      <c r="I102" s="284"/>
      <c r="J102" s="285"/>
      <c r="K102" s="151"/>
    </row>
    <row r="103" spans="1:11" ht="15.75">
      <c r="A103" s="184" t="s">
        <v>180</v>
      </c>
      <c r="B103" s="32"/>
      <c r="C103" s="149" t="s">
        <v>181</v>
      </c>
      <c r="D103" s="290">
        <f>ROUND((User!C14),3)</f>
        <v>0</v>
      </c>
      <c r="E103" s="204"/>
      <c r="F103" s="208">
        <v>0</v>
      </c>
      <c r="G103" s="208"/>
      <c r="H103" s="208">
        <v>9</v>
      </c>
      <c r="I103" s="198" t="str">
        <f>IF(ISERROR(D103)=TRUE,"Oui",IF(D103&lt;0,"Oui",IF((INT(D103)-D103)&lt;0,"Oui","Non")))</f>
        <v>Non</v>
      </c>
      <c r="J103" s="218">
        <f>IF(ISERROR(D103),IF(C95=TRUE,A145,C145),IF(I103="Oui",IF(User!C14&lt;F103,IF(C95=TRUE,A142,C142),IF((INT(User!C14)-User!C14)&lt;0,IF(C95=TRUE,A141,C141),"")),IF(User!C14&gt;H103,IF(Calculateur!C95=TRUE,Calculateur!A144,Calculateur!C144),"")))</f>
      </c>
      <c r="K103" s="151">
        <f>IF(OR(J103=C136,J103=A136,J103=C141,J103=A141,J103=C142,J103=A142,J103=C144,J103=A144,J103=C145,J103=A145),"&gt;","")</f>
      </c>
    </row>
    <row r="104" spans="1:11" ht="15.75">
      <c r="A104" s="184" t="s">
        <v>149</v>
      </c>
      <c r="B104" s="32"/>
      <c r="C104" s="149" t="s">
        <v>144</v>
      </c>
      <c r="D104" s="214"/>
      <c r="E104" s="150"/>
      <c r="F104" s="151"/>
      <c r="G104" s="151"/>
      <c r="H104" s="151"/>
      <c r="I104" s="177"/>
      <c r="J104" s="219"/>
      <c r="K104" s="151"/>
    </row>
    <row r="105" spans="1:11" ht="15.75">
      <c r="A105" s="184" t="s">
        <v>148</v>
      </c>
      <c r="B105" s="32"/>
      <c r="C105" s="149" t="s">
        <v>145</v>
      </c>
      <c r="D105" s="214"/>
      <c r="E105" s="150"/>
      <c r="F105" s="151"/>
      <c r="G105" s="151"/>
      <c r="H105" s="151"/>
      <c r="I105" s="177"/>
      <c r="J105" s="219"/>
      <c r="K105" s="151"/>
    </row>
    <row r="106" spans="1:14" ht="15.75">
      <c r="A106" s="184" t="s">
        <v>77</v>
      </c>
      <c r="B106" s="32"/>
      <c r="C106" s="149" t="s">
        <v>78</v>
      </c>
      <c r="D106" s="204">
        <f>ROUND(INT(User!C16*100)/100,2)</f>
        <v>0</v>
      </c>
      <c r="E106" s="205" t="s">
        <v>0</v>
      </c>
      <c r="F106" s="209">
        <v>0</v>
      </c>
      <c r="G106" s="209"/>
      <c r="H106" s="209">
        <v>125</v>
      </c>
      <c r="I106" s="198" t="str">
        <f>IF(ISERROR(D106)=TRUE,"Oui",IF(D106&lt;F106,"oui",IF(D106&gt;H106,"Oui","Non")))</f>
        <v>Non</v>
      </c>
      <c r="J106" s="220">
        <f>IF(I106="Oui",IF(C95=TRUE,A139,C139),"")</f>
      </c>
      <c r="K106" s="134" t="s">
        <v>134</v>
      </c>
      <c r="L106" s="134"/>
      <c r="M106" s="134"/>
      <c r="N106" s="134"/>
    </row>
    <row r="107" spans="1:14" ht="15.75">
      <c r="A107" s="184" t="s">
        <v>91</v>
      </c>
      <c r="B107" s="32"/>
      <c r="C107" s="149" t="s">
        <v>68</v>
      </c>
      <c r="D107" s="204">
        <f>ROUND(INT(User!C17*100)/100,2)</f>
        <v>0</v>
      </c>
      <c r="E107" s="205" t="s">
        <v>0</v>
      </c>
      <c r="F107" s="209">
        <v>0</v>
      </c>
      <c r="G107" s="209"/>
      <c r="H107" s="209">
        <v>20</v>
      </c>
      <c r="I107" s="198" t="str">
        <f>IF(ISERROR(D107)=TRUE,"Oui",IF(D107&lt;F107,"oui",IF(D107&gt;H107,"Oui","Non")))</f>
        <v>Non</v>
      </c>
      <c r="J107" s="220">
        <f>IF(I107="oui",IF(C95=TRUE,A139,C139),"")</f>
      </c>
      <c r="K107" s="134" t="s">
        <v>134</v>
      </c>
      <c r="L107" s="134"/>
      <c r="M107" s="134"/>
      <c r="N107" s="134"/>
    </row>
    <row r="108" spans="1:14" ht="16.5" thickBot="1">
      <c r="A108" s="184" t="s">
        <v>92</v>
      </c>
      <c r="B108" s="32"/>
      <c r="C108" s="149" t="s">
        <v>69</v>
      </c>
      <c r="D108" s="216">
        <f>ROUND(INT(User!C18*100)/100,2)</f>
        <v>0</v>
      </c>
      <c r="E108" s="217" t="s">
        <v>0</v>
      </c>
      <c r="F108" s="209">
        <v>0</v>
      </c>
      <c r="G108" s="209"/>
      <c r="H108" s="209">
        <v>20</v>
      </c>
      <c r="I108" s="198" t="str">
        <f>IF(ISERROR(D108)=TRUE,"Oui",IF(D108&lt;F108,"oui",IF(D108&gt;H108,"Oui","Non")))</f>
        <v>Non</v>
      </c>
      <c r="J108" s="220">
        <f>IF(I108="oui",IF(C95=TRUE,A139,C139),"")</f>
      </c>
      <c r="K108" s="134" t="s">
        <v>134</v>
      </c>
      <c r="L108" s="134"/>
      <c r="M108" s="134"/>
      <c r="N108" s="134"/>
    </row>
    <row r="109" spans="1:11" ht="16.5" thickBot="1">
      <c r="A109" s="184" t="s">
        <v>93</v>
      </c>
      <c r="B109" s="32"/>
      <c r="C109" s="149" t="s">
        <v>49</v>
      </c>
      <c r="D109" s="199">
        <v>100</v>
      </c>
      <c r="E109" s="200" t="s">
        <v>0</v>
      </c>
      <c r="F109" s="215" t="s">
        <v>132</v>
      </c>
      <c r="G109" s="215"/>
      <c r="H109" s="215"/>
      <c r="I109" s="146"/>
      <c r="K109" s="146"/>
    </row>
    <row r="110" spans="1:13" ht="16.5" thickBot="1">
      <c r="A110" s="184" t="s">
        <v>94</v>
      </c>
      <c r="B110" s="32"/>
      <c r="C110" s="149" t="s">
        <v>50</v>
      </c>
      <c r="D110" s="199">
        <v>100</v>
      </c>
      <c r="E110" s="200" t="s">
        <v>0</v>
      </c>
      <c r="F110" s="376" t="s">
        <v>133</v>
      </c>
      <c r="G110" s="360"/>
      <c r="H110" s="377"/>
      <c r="I110" s="178" t="b">
        <f>EXACT("NonNonNonNonNonNonNonNon",I97&amp;I98&amp;I99&amp;I100&amp;I103&amp;I106&amp;I107&amp;I108)</f>
        <v>0</v>
      </c>
      <c r="J110" s="134" t="s">
        <v>90</v>
      </c>
      <c r="K110" s="134"/>
      <c r="L110" s="134"/>
      <c r="M110" s="134"/>
    </row>
    <row r="111" spans="1:11" ht="15">
      <c r="A111" s="183"/>
      <c r="B111" s="32"/>
      <c r="C111" s="146"/>
      <c r="D111" s="146"/>
      <c r="E111" s="146"/>
      <c r="F111" s="146"/>
      <c r="G111" s="146"/>
      <c r="H111" s="146"/>
      <c r="I111" s="146"/>
      <c r="J111" s="146"/>
      <c r="K111" s="146"/>
    </row>
    <row r="112" spans="1:11" ht="15">
      <c r="A112" s="184"/>
      <c r="B112" s="32"/>
      <c r="C112" s="146"/>
      <c r="D112" s="146"/>
      <c r="E112" s="146"/>
      <c r="F112" s="146"/>
      <c r="G112" s="146"/>
      <c r="H112" s="146"/>
      <c r="I112" s="146"/>
      <c r="J112" s="146"/>
      <c r="K112" s="146"/>
    </row>
    <row r="113" spans="1:11" ht="15.75">
      <c r="A113" s="179" t="s">
        <v>105</v>
      </c>
      <c r="B113" s="32"/>
      <c r="C113" s="350" t="s">
        <v>106</v>
      </c>
      <c r="D113" s="351"/>
      <c r="E113" s="351"/>
      <c r="F113" s="351"/>
      <c r="G113" s="351"/>
      <c r="H113" s="351"/>
      <c r="I113" s="351"/>
      <c r="J113" s="351"/>
      <c r="K113" s="391"/>
    </row>
    <row r="114" spans="1:11" s="223" customFormat="1" ht="16.5" thickBot="1">
      <c r="A114" s="221"/>
      <c r="B114" s="32"/>
      <c r="C114" s="222"/>
      <c r="D114" s="222"/>
      <c r="E114" s="222"/>
      <c r="F114" s="222"/>
      <c r="G114" s="222"/>
      <c r="H114" s="222"/>
      <c r="I114" s="222"/>
      <c r="J114" s="222"/>
      <c r="K114" s="222"/>
    </row>
    <row r="115" spans="1:13" ht="16.5" thickBot="1">
      <c r="A115" s="184" t="s">
        <v>75</v>
      </c>
      <c r="B115" s="32"/>
      <c r="C115" s="191" t="s">
        <v>56</v>
      </c>
      <c r="D115" s="366" t="str">
        <f>IF(ISERROR(D97)=TRUE,IF(C95=TRUE,A140,C140),IF(User!$C$12=1,ROUND((I13*20),0)/20,IF(User!$C12=2,ROUND((K13*20),0)/20," ")))</f>
        <v> </v>
      </c>
      <c r="E115" s="367"/>
      <c r="F115" s="186"/>
      <c r="G115" s="186"/>
      <c r="H115" s="400" t="str">
        <f>IF(ISERROR(D98)=TRUE,IF(C95=TRUE,A140,C140),IF(User!$C$12=1,ROUND((I16*20),0)/20,IF(User!$C$12=2,ROUND((K16*20),0)/20," ")))</f>
        <v> </v>
      </c>
      <c r="I115" s="401"/>
      <c r="J115" s="186"/>
      <c r="K115" s="186"/>
      <c r="M115" s="211"/>
    </row>
    <row r="116" spans="1:11" ht="16.5" thickBot="1">
      <c r="A116" s="184" t="s">
        <v>96</v>
      </c>
      <c r="B116" s="32"/>
      <c r="C116" s="190" t="s">
        <v>70</v>
      </c>
      <c r="D116" s="382" t="str">
        <f>IF(C95=TRUE,A129,C129)</f>
        <v>für das Einkommen</v>
      </c>
      <c r="E116" s="383"/>
      <c r="F116" s="153" t="s">
        <v>57</v>
      </c>
      <c r="G116" s="246"/>
      <c r="H116" s="154" t="str">
        <f>IF(C95=TRUE,A130,C130)</f>
        <v> und für das Vermögen</v>
      </c>
      <c r="I116" s="153" t="s">
        <v>57</v>
      </c>
      <c r="J116" s="153" t="s">
        <v>58</v>
      </c>
      <c r="K116" s="155" t="s">
        <v>25</v>
      </c>
    </row>
    <row r="117" spans="1:11" ht="15.75">
      <c r="A117" s="184" t="s">
        <v>59</v>
      </c>
      <c r="B117" s="32"/>
      <c r="C117" s="156" t="s">
        <v>60</v>
      </c>
      <c r="D117" s="364" t="str">
        <f>IF(I110=FALSE,IF(C95=TRUE,A140,C140),IF(User!$C$12=1,ROUND((I13*D109/100*20),0)/20,IF(User!$C12=2,ROUND((K13*D109/100*20),0)/20," ")))</f>
        <v>falsche Eintragung…</v>
      </c>
      <c r="E117" s="365"/>
      <c r="F117" s="157">
        <f>IF(I110=FALSE,"",D109)</f>
      </c>
      <c r="G117" s="263"/>
      <c r="H117" s="158" t="str">
        <f>IF(I110=FALSE,IF(C95=TRUE,A140,C140),IF(User!$C$12=1,ROUND((I16*D110/100*20),0)/20,IF(User!$C$12=2,ROUND((K16*D110/100*20),0)/20," ")))</f>
        <v>falsche Eintragung…</v>
      </c>
      <c r="I117" s="157">
        <f>IF(I110=FALSE,"",D110)</f>
      </c>
      <c r="J117" s="158" t="e">
        <f>(D117+H117)</f>
        <v>#VALUE!</v>
      </c>
      <c r="K117" s="159" t="str">
        <f>IF(ISERROR(J117)=TRUE,IF(C95=TRUE,A140,C140),J117)</f>
        <v>falsche Eintragung…</v>
      </c>
    </row>
    <row r="118" spans="1:11" ht="15.75">
      <c r="A118" s="184" t="s">
        <v>61</v>
      </c>
      <c r="B118" s="32"/>
      <c r="C118" s="156" t="s">
        <v>62</v>
      </c>
      <c r="D118" s="364" t="str">
        <f>IF(I110=FALSE,IF(C95=TRUE,A140,C140),IF(User!$C$12=1,ROUND((I13*D106/100*20),0)/20,IF(User!$C12=2,ROUND((K13*D106/100*20),0)/20," ")))</f>
        <v>falsche Eintragung…</v>
      </c>
      <c r="E118" s="365"/>
      <c r="F118" s="157">
        <f>IF(I110=FALSE,"",D106)</f>
      </c>
      <c r="G118" s="263"/>
      <c r="H118" s="158" t="str">
        <f>IF(I110=FALSE,IF(C95=TRUE,A140,C140),IF(User!$C$12=1,ROUND((I16*D106/100*20),0)/20,IF(User!$C$12=2,ROUND((K16*D106/100*20),0)/20," ")))</f>
        <v>falsche Eintragung…</v>
      </c>
      <c r="I118" s="157">
        <f>IF(I110=FALSE,"",D106)</f>
      </c>
      <c r="J118" s="158" t="e">
        <f>D118+H118</f>
        <v>#VALUE!</v>
      </c>
      <c r="K118" s="159" t="str">
        <f>IF(ISERROR(J118)=TRUE,IF(C95=TRUE,A140,C140),J118)</f>
        <v>falsche Eintragung…</v>
      </c>
    </row>
    <row r="119" spans="1:11" ht="15.75">
      <c r="A119" s="184" t="s">
        <v>73</v>
      </c>
      <c r="B119" s="32"/>
      <c r="C119" s="156" t="s">
        <v>71</v>
      </c>
      <c r="D119" s="364" t="str">
        <f>IF(I110=FALSE,IF(C95=TRUE,A140,C140),IF(User!$C$12=1,ROUND((I13*D107/100*20),0)/20,IF(User!$C12=2,ROUND((K13*D107/100*20),0)/20," ")))</f>
        <v>falsche Eintragung…</v>
      </c>
      <c r="E119" s="365"/>
      <c r="F119" s="157">
        <f>IF(I110=FALSE,"",D107)</f>
      </c>
      <c r="G119" s="263"/>
      <c r="H119" s="158" t="str">
        <f>IF(I110=FALSE,IF(C95=TRUE,A140,C140),IF(User!$C$12=1,ROUND((I16*D108/100*20),0)/20,IF(User!$C$12=2,ROUND((K16*D108/100*20),0)/20," ")))</f>
        <v>falsche Eintragung…</v>
      </c>
      <c r="I119" s="157">
        <f>IF(I110=FALSE,"",D108)</f>
      </c>
      <c r="J119" s="158" t="e">
        <f>D119+H119</f>
        <v>#VALUE!</v>
      </c>
      <c r="K119" s="159" t="str">
        <f>IF(ISERROR(J119)=TRUE,IF(C95=TRUE,A140,C140),J119)</f>
        <v>falsche Eintragung…</v>
      </c>
    </row>
    <row r="120" spans="1:11" ht="16.5" thickBot="1">
      <c r="A120" s="184" t="s">
        <v>74</v>
      </c>
      <c r="B120" s="32"/>
      <c r="C120" s="156" t="s">
        <v>63</v>
      </c>
      <c r="D120" s="364" t="str">
        <f>IF(I110=FALSE,IF(C95=TRUE,A140,C140),IF(User!$C$12=1,I15,IF(User!$C$12=2,K15," ")))</f>
        <v>falsche Eintragung…</v>
      </c>
      <c r="E120" s="365"/>
      <c r="F120" s="160"/>
      <c r="G120" s="264"/>
      <c r="H120" s="158" t="str">
        <f>IF(I110=FALSE,IF(C95=TRUE,A140,C140),0)</f>
        <v>falsche Eintragung…</v>
      </c>
      <c r="I120" s="160"/>
      <c r="J120" s="274" t="e">
        <f>D120+H120</f>
        <v>#VALUE!</v>
      </c>
      <c r="K120" s="159" t="str">
        <f>IF(ISERROR(J120)=TRUE,IF(C95=TRUE,A140,C140),J120)</f>
        <v>falsche Eintragung…</v>
      </c>
    </row>
    <row r="121" spans="1:11" ht="16.5" thickBot="1">
      <c r="A121" s="184" t="s">
        <v>64</v>
      </c>
      <c r="B121" s="32"/>
      <c r="C121" s="161" t="s">
        <v>65</v>
      </c>
      <c r="D121" s="352" t="e">
        <f>D117+D118+D119+D120</f>
        <v>#VALUE!</v>
      </c>
      <c r="E121" s="353"/>
      <c r="F121" s="187" t="str">
        <f>IF(ISERROR(D121)=TRUE,IF(C95=TRUE,A140,C140),D121)</f>
        <v>falsche Eintragung…</v>
      </c>
      <c r="G121" s="265"/>
      <c r="H121" s="188" t="e">
        <f>H117+H118+H119+H120</f>
        <v>#VALUE!</v>
      </c>
      <c r="I121" s="187" t="str">
        <f>IF(ISERROR(H121)=TRUE,IF(C95=TRUE,A140,C140),H121)</f>
        <v>falsche Eintragung…</v>
      </c>
      <c r="J121" s="188" t="e">
        <f>J117+J118+J119+J120</f>
        <v>#VALUE!</v>
      </c>
      <c r="K121" s="187" t="str">
        <f>IF(ISERROR(J121)=TRUE,IF(C95=TRUE,A140,C140),J121)</f>
        <v>falsche Eintragung…</v>
      </c>
    </row>
    <row r="122" spans="1:11" ht="17.25" thickBot="1" thickTop="1">
      <c r="A122" s="184"/>
      <c r="B122" s="32"/>
      <c r="C122" s="186"/>
      <c r="D122" s="354" t="str">
        <f>IF(User!C12=1,IF(C95=TRUE,A127,C127),IF(User!C12=2,IF(C95=TRUE,A128,C128)," "))</f>
        <v> </v>
      </c>
      <c r="E122" s="355"/>
      <c r="F122" s="355"/>
      <c r="G122" s="355"/>
      <c r="H122" s="355"/>
      <c r="I122" s="355"/>
      <c r="J122" s="355"/>
      <c r="K122" s="356"/>
    </row>
    <row r="123" spans="1:11" ht="21" customHeight="1" thickBot="1">
      <c r="A123" s="184"/>
      <c r="B123" s="32"/>
      <c r="C123" s="189" t="str">
        <f>IF(I110=FALSE,IF(C95=TRUE,A140,C140),IF(C95=TRUE,A115,C115)&amp;"  "&amp;D116&amp;"  (100%) =  Fr. "&amp;FIXED(D115,2,FALSE)&amp;H116&amp;" (100%) =  Fr. "&amp;FIXED(H115,2,FALSE))</f>
        <v>falsche Eintragung…</v>
      </c>
      <c r="D123" s="134" t="s">
        <v>103</v>
      </c>
      <c r="E123" s="146"/>
      <c r="F123" s="146"/>
      <c r="G123" s="146"/>
      <c r="H123" s="134"/>
      <c r="I123" s="134"/>
      <c r="J123" s="134"/>
      <c r="K123" s="134"/>
    </row>
    <row r="124" spans="1:11" ht="17.25" customHeight="1">
      <c r="A124" s="184"/>
      <c r="B124" s="32"/>
      <c r="C124" s="181"/>
      <c r="D124" s="360" t="s">
        <v>104</v>
      </c>
      <c r="E124" s="360"/>
      <c r="F124" s="360"/>
      <c r="G124" s="360"/>
      <c r="H124" s="360"/>
      <c r="I124" s="360"/>
      <c r="J124" s="360"/>
      <c r="K124" s="360"/>
    </row>
    <row r="125" spans="1:11" ht="17.25" customHeight="1">
      <c r="A125" s="184"/>
      <c r="B125" s="32"/>
      <c r="C125" s="181"/>
      <c r="D125" s="360" t="s">
        <v>66</v>
      </c>
      <c r="E125" s="360"/>
      <c r="F125" s="360"/>
      <c r="G125" s="360"/>
      <c r="H125" s="360"/>
      <c r="I125" s="360"/>
      <c r="J125" s="360"/>
      <c r="K125" s="360"/>
    </row>
    <row r="126" spans="1:11" ht="17.25" customHeight="1">
      <c r="A126" s="184"/>
      <c r="B126" s="32"/>
      <c r="C126" s="181"/>
      <c r="D126" s="360" t="s">
        <v>67</v>
      </c>
      <c r="E126" s="360"/>
      <c r="F126" s="360"/>
      <c r="G126" s="360"/>
      <c r="H126" s="360"/>
      <c r="I126" s="360"/>
      <c r="J126" s="360"/>
      <c r="K126" s="360"/>
    </row>
    <row r="127" spans="1:3" ht="23.25" customHeight="1">
      <c r="A127" s="184" t="s">
        <v>86</v>
      </c>
      <c r="B127" s="32"/>
      <c r="C127" s="176" t="s">
        <v>80</v>
      </c>
    </row>
    <row r="128" spans="1:5" ht="30">
      <c r="A128" s="183" t="s">
        <v>89</v>
      </c>
      <c r="B128" s="32"/>
      <c r="C128" s="140" t="s">
        <v>84</v>
      </c>
      <c r="D128" s="146"/>
      <c r="E128" s="146"/>
    </row>
    <row r="129" spans="1:11" ht="15">
      <c r="A129" s="184" t="s">
        <v>76</v>
      </c>
      <c r="B129" s="32"/>
      <c r="C129" s="140" t="s">
        <v>26</v>
      </c>
      <c r="D129" s="146"/>
      <c r="E129" s="146"/>
      <c r="F129" s="146"/>
      <c r="G129" s="146"/>
      <c r="H129" s="146"/>
      <c r="I129" s="146"/>
      <c r="J129" s="146"/>
      <c r="K129" s="146"/>
    </row>
    <row r="130" spans="1:3" ht="15">
      <c r="A130" s="184" t="s">
        <v>190</v>
      </c>
      <c r="B130" s="32"/>
      <c r="C130" s="140" t="s">
        <v>191</v>
      </c>
    </row>
    <row r="131" spans="1:3" ht="15">
      <c r="A131" s="184" t="s">
        <v>176</v>
      </c>
      <c r="B131" s="32"/>
      <c r="C131" s="138" t="s">
        <v>175</v>
      </c>
    </row>
    <row r="132" spans="1:3" ht="15">
      <c r="A132" s="184" t="s">
        <v>184</v>
      </c>
      <c r="B132" s="32"/>
      <c r="C132" s="138" t="s">
        <v>185</v>
      </c>
    </row>
    <row r="133" ht="12.75">
      <c r="B133" s="32"/>
    </row>
    <row r="134" spans="1:11" ht="15.75">
      <c r="A134" s="179" t="s">
        <v>100</v>
      </c>
      <c r="B134" s="32"/>
      <c r="C134" s="357" t="s">
        <v>101</v>
      </c>
      <c r="D134" s="358"/>
      <c r="E134" s="358"/>
      <c r="F134" s="358"/>
      <c r="G134" s="358"/>
      <c r="H134" s="358"/>
      <c r="I134" s="359"/>
      <c r="J134" s="146"/>
      <c r="K134" s="146"/>
    </row>
    <row r="135" spans="1:11" ht="15">
      <c r="A135" s="180"/>
      <c r="B135" s="32"/>
      <c r="C135" s="146"/>
      <c r="D135" s="146"/>
      <c r="E135" s="146"/>
      <c r="F135" s="146"/>
      <c r="G135" s="146"/>
      <c r="H135" s="146"/>
      <c r="I135" s="146">
        <v>0</v>
      </c>
      <c r="J135" s="146"/>
      <c r="K135" s="146"/>
    </row>
    <row r="136" spans="1:11" ht="18" customHeight="1">
      <c r="A136" s="184" t="s">
        <v>150</v>
      </c>
      <c r="B136" s="32"/>
      <c r="C136" s="349" t="s">
        <v>151</v>
      </c>
      <c r="D136" s="349"/>
      <c r="E136" s="349"/>
      <c r="F136" s="349"/>
      <c r="G136" s="266"/>
      <c r="H136" s="134" t="s">
        <v>51</v>
      </c>
      <c r="I136" s="152"/>
      <c r="J136" s="146"/>
      <c r="K136" s="146"/>
    </row>
    <row r="137" spans="1:11" ht="15.75">
      <c r="A137" s="184" t="s">
        <v>118</v>
      </c>
      <c r="B137" s="32"/>
      <c r="C137" s="349" t="s">
        <v>168</v>
      </c>
      <c r="D137" s="349"/>
      <c r="E137" s="349"/>
      <c r="F137" s="349"/>
      <c r="G137" s="266"/>
      <c r="H137" s="134" t="s">
        <v>52</v>
      </c>
      <c r="I137" s="152"/>
      <c r="J137" s="146"/>
      <c r="K137" s="146"/>
    </row>
    <row r="138" spans="1:11" ht="15.75">
      <c r="A138" s="184" t="s">
        <v>95</v>
      </c>
      <c r="B138" s="32"/>
      <c r="C138" s="349" t="s">
        <v>154</v>
      </c>
      <c r="D138" s="349"/>
      <c r="E138" s="349"/>
      <c r="F138" s="349"/>
      <c r="G138" s="266"/>
      <c r="H138" s="134"/>
      <c r="I138" s="152"/>
      <c r="J138" s="146"/>
      <c r="K138" s="146"/>
    </row>
    <row r="139" spans="1:11" ht="15.75">
      <c r="A139" s="184" t="s">
        <v>120</v>
      </c>
      <c r="B139" s="32"/>
      <c r="C139" s="349" t="s">
        <v>119</v>
      </c>
      <c r="D139" s="349"/>
      <c r="E139" s="349"/>
      <c r="F139" s="349"/>
      <c r="G139" s="266"/>
      <c r="H139" s="134" t="s">
        <v>53</v>
      </c>
      <c r="I139" s="152"/>
      <c r="J139" s="146"/>
      <c r="K139" s="146"/>
    </row>
    <row r="140" spans="1:11" ht="15.75">
      <c r="A140" s="184" t="s">
        <v>88</v>
      </c>
      <c r="B140" s="32"/>
      <c r="C140" s="349" t="s">
        <v>54</v>
      </c>
      <c r="D140" s="349"/>
      <c r="E140" s="349"/>
      <c r="F140" s="349"/>
      <c r="G140" s="266"/>
      <c r="H140" s="134" t="s">
        <v>55</v>
      </c>
      <c r="I140" s="152"/>
      <c r="J140" s="146"/>
      <c r="K140" s="146"/>
    </row>
    <row r="141" spans="1:8" ht="15.75">
      <c r="A141" s="184" t="s">
        <v>179</v>
      </c>
      <c r="B141" s="32"/>
      <c r="C141" s="349" t="s">
        <v>186</v>
      </c>
      <c r="D141" s="349"/>
      <c r="E141" s="349"/>
      <c r="F141" s="349"/>
      <c r="G141" s="266"/>
      <c r="H141" s="134" t="s">
        <v>167</v>
      </c>
    </row>
    <row r="142" spans="1:7" ht="15.75">
      <c r="A142" s="184" t="s">
        <v>166</v>
      </c>
      <c r="B142" s="32"/>
      <c r="C142" s="349" t="s">
        <v>187</v>
      </c>
      <c r="D142" s="349"/>
      <c r="E142" s="349"/>
      <c r="F142" s="349"/>
      <c r="G142" s="266"/>
    </row>
    <row r="143" spans="1:7" ht="18">
      <c r="A143" s="184" t="s">
        <v>177</v>
      </c>
      <c r="B143" s="32"/>
      <c r="C143" s="349" t="s">
        <v>174</v>
      </c>
      <c r="D143" s="349"/>
      <c r="E143" s="349"/>
      <c r="F143" s="349"/>
      <c r="G143" s="266"/>
    </row>
    <row r="144" spans="1:8" ht="15.75">
      <c r="A144" s="184" t="s">
        <v>183</v>
      </c>
      <c r="B144" s="32"/>
      <c r="C144" s="349" t="s">
        <v>182</v>
      </c>
      <c r="D144" s="349"/>
      <c r="E144" s="349"/>
      <c r="F144" s="349"/>
      <c r="G144" s="266"/>
      <c r="H144" s="134" t="s">
        <v>178</v>
      </c>
    </row>
    <row r="145" spans="1:8" ht="15.75">
      <c r="A145" s="184" t="s">
        <v>189</v>
      </c>
      <c r="B145" s="32"/>
      <c r="C145" s="349" t="s">
        <v>188</v>
      </c>
      <c r="D145" s="349"/>
      <c r="E145" s="349"/>
      <c r="F145" s="349"/>
      <c r="G145" s="266"/>
      <c r="H145" s="305"/>
    </row>
    <row r="146" spans="2:7" ht="15.75">
      <c r="B146" s="32"/>
      <c r="C146" s="303"/>
      <c r="D146" s="304"/>
      <c r="E146" s="304"/>
      <c r="F146" s="304"/>
      <c r="G146" s="304"/>
    </row>
    <row r="147" spans="1:3" ht="15.75">
      <c r="A147" s="179" t="s">
        <v>109</v>
      </c>
      <c r="B147" s="32"/>
      <c r="C147" s="179" t="s">
        <v>108</v>
      </c>
    </row>
    <row r="148" spans="1:4" ht="15">
      <c r="A148" s="180"/>
      <c r="B148" s="32"/>
      <c r="C148" s="146"/>
      <c r="D148" s="211"/>
    </row>
    <row r="149" spans="1:3" ht="15">
      <c r="A149" s="184" t="s">
        <v>72</v>
      </c>
      <c r="B149" s="32"/>
      <c r="C149" s="137" t="s">
        <v>38</v>
      </c>
    </row>
    <row r="150" spans="1:3" ht="45">
      <c r="A150" s="235" t="s">
        <v>200</v>
      </c>
      <c r="B150" s="32"/>
      <c r="C150" s="236" t="s">
        <v>199</v>
      </c>
    </row>
    <row r="151" spans="1:3" ht="48" customHeight="1">
      <c r="A151" s="235" t="s">
        <v>204</v>
      </c>
      <c r="B151" s="32"/>
      <c r="C151" s="236" t="s">
        <v>203</v>
      </c>
    </row>
    <row r="152" spans="1:3" ht="15">
      <c r="A152" s="184" t="s">
        <v>85</v>
      </c>
      <c r="B152" s="32"/>
      <c r="C152" s="137" t="s">
        <v>81</v>
      </c>
    </row>
    <row r="153" spans="1:3" ht="15">
      <c r="A153" s="183" t="s">
        <v>99</v>
      </c>
      <c r="B153" s="32"/>
      <c r="C153" s="137" t="s">
        <v>82</v>
      </c>
    </row>
    <row r="156" spans="1:3" ht="18" customHeight="1">
      <c r="A156" s="348" t="s">
        <v>127</v>
      </c>
      <c r="B156" s="348"/>
      <c r="C156" s="348"/>
    </row>
    <row r="157" spans="1:3" ht="15">
      <c r="A157" s="348" t="s">
        <v>128</v>
      </c>
      <c r="B157" s="348"/>
      <c r="C157" s="348"/>
    </row>
    <row r="158" spans="1:3" ht="15">
      <c r="A158" s="348" t="s">
        <v>135</v>
      </c>
      <c r="B158" s="348"/>
      <c r="C158" s="348"/>
    </row>
    <row r="159" spans="1:3" ht="15">
      <c r="A159" s="348" t="s">
        <v>152</v>
      </c>
      <c r="B159" s="348"/>
      <c r="C159" s="348"/>
    </row>
  </sheetData>
  <sheetProtection/>
  <mergeCells count="60">
    <mergeCell ref="C145:F145"/>
    <mergeCell ref="C6:K6"/>
    <mergeCell ref="A1:D1"/>
    <mergeCell ref="A2:D2"/>
    <mergeCell ref="A3:D3"/>
    <mergeCell ref="A4:F4"/>
    <mergeCell ref="J11:K11"/>
    <mergeCell ref="H11:I11"/>
    <mergeCell ref="G11:G12"/>
    <mergeCell ref="C8:F8"/>
    <mergeCell ref="H8:J8"/>
    <mergeCell ref="D9:F9"/>
    <mergeCell ref="I9:J9"/>
    <mergeCell ref="H115:I115"/>
    <mergeCell ref="C22:D22"/>
    <mergeCell ref="C28:F28"/>
    <mergeCell ref="D10:F10"/>
    <mergeCell ref="C11:D12"/>
    <mergeCell ref="F11:F12"/>
    <mergeCell ref="F18:K18"/>
    <mergeCell ref="C19:D19"/>
    <mergeCell ref="C18:D18"/>
    <mergeCell ref="D120:E120"/>
    <mergeCell ref="D116:E116"/>
    <mergeCell ref="H19:I19"/>
    <mergeCell ref="J19:K19"/>
    <mergeCell ref="F86:J86"/>
    <mergeCell ref="F87:J87"/>
    <mergeCell ref="F84:J84"/>
    <mergeCell ref="C113:K113"/>
    <mergeCell ref="F94:H94"/>
    <mergeCell ref="D117:E117"/>
    <mergeCell ref="D115:E115"/>
    <mergeCell ref="D118:E118"/>
    <mergeCell ref="D119:E119"/>
    <mergeCell ref="C20:C21"/>
    <mergeCell ref="A80:J80"/>
    <mergeCell ref="F85:J85"/>
    <mergeCell ref="I94:J94"/>
    <mergeCell ref="F110:H110"/>
    <mergeCell ref="C92:N92"/>
    <mergeCell ref="C138:F138"/>
    <mergeCell ref="D121:E121"/>
    <mergeCell ref="D122:K122"/>
    <mergeCell ref="C136:F136"/>
    <mergeCell ref="C137:F137"/>
    <mergeCell ref="C134:I134"/>
    <mergeCell ref="D125:K125"/>
    <mergeCell ref="D126:K126"/>
    <mergeCell ref="D124:K124"/>
    <mergeCell ref="A159:C159"/>
    <mergeCell ref="A158:C158"/>
    <mergeCell ref="A156:C156"/>
    <mergeCell ref="A157:C157"/>
    <mergeCell ref="C139:F139"/>
    <mergeCell ref="C140:F140"/>
    <mergeCell ref="C141:F141"/>
    <mergeCell ref="C142:F142"/>
    <mergeCell ref="C143:F143"/>
    <mergeCell ref="C144:F14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Castella</dc:creator>
  <cp:keywords/>
  <dc:description/>
  <cp:lastModifiedBy>Etat de Fribourg</cp:lastModifiedBy>
  <cp:lastPrinted>2011-02-09T15:50:37Z</cp:lastPrinted>
  <dcterms:created xsi:type="dcterms:W3CDTF">2007-06-06T11:09:52Z</dcterms:created>
  <dcterms:modified xsi:type="dcterms:W3CDTF">2011-11-21T09:53:20Z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